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alcChain.xml" ContentType="application/vnd.openxmlformats-officedocument.spreadsheetml.calcChain+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rge.Gonzalez\OneDrive - Contraloria General de Medellin\1. SECRETARÍA GENERAL 2025\1. PAA2025\2. INFORMES MENSUALES PAA2025\"/>
    </mc:Choice>
  </mc:AlternateContent>
  <bookViews>
    <workbookView xWindow="0" yWindow="0" windowWidth="28800" windowHeight="11715"/>
  </bookViews>
  <sheets>
    <sheet name="PAA ABRIL" sheetId="1" r:id="rId1"/>
  </sheets>
  <definedNames>
    <definedName name="_xlnm._FilterDatabase" localSheetId="0" hidden="1">'PAA ABRIL'!$A$7:$W$66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65" i="1" l="1"/>
  <c r="W64" i="1"/>
  <c r="W63" i="1"/>
  <c r="W62" i="1"/>
  <c r="W61" i="1"/>
  <c r="W60" i="1"/>
  <c r="W59" i="1"/>
  <c r="W58" i="1"/>
  <c r="W57" i="1"/>
  <c r="W56" i="1"/>
  <c r="W55" i="1"/>
  <c r="W54" i="1"/>
  <c r="W53" i="1"/>
  <c r="W52" i="1"/>
  <c r="W51" i="1"/>
  <c r="W50" i="1"/>
  <c r="W49" i="1"/>
  <c r="W48" i="1"/>
  <c r="M47" i="1"/>
  <c r="W47" i="1" s="1"/>
  <c r="L46" i="1"/>
  <c r="W46" i="1" s="1"/>
  <c r="W45" i="1"/>
  <c r="W44" i="1"/>
  <c r="M44" i="1"/>
  <c r="L43" i="1"/>
  <c r="M43" i="1" s="1"/>
  <c r="V42" i="1"/>
  <c r="L42" i="1"/>
  <c r="W42" i="1" s="1"/>
  <c r="L41" i="1"/>
  <c r="W41" i="1" s="1"/>
  <c r="W40" i="1"/>
  <c r="W39" i="1"/>
  <c r="W38" i="1"/>
  <c r="W37" i="1"/>
  <c r="W36" i="1"/>
  <c r="W35" i="1"/>
  <c r="M35" i="1"/>
  <c r="W34" i="1"/>
  <c r="M34" i="1"/>
  <c r="W33" i="1"/>
  <c r="M33" i="1"/>
  <c r="W32" i="1"/>
  <c r="M32" i="1"/>
  <c r="W31" i="1"/>
  <c r="M31" i="1"/>
  <c r="W30" i="1"/>
  <c r="W29" i="1"/>
  <c r="W28" i="1"/>
  <c r="W27" i="1"/>
  <c r="M27" i="1"/>
  <c r="W26" i="1"/>
  <c r="L26" i="1"/>
  <c r="M26" i="1" s="1"/>
  <c r="L25" i="1"/>
  <c r="W25" i="1" s="1"/>
  <c r="W24" i="1"/>
  <c r="M24" i="1"/>
  <c r="W23" i="1"/>
  <c r="M23" i="1"/>
  <c r="L22" i="1"/>
  <c r="W22" i="1" s="1"/>
  <c r="L21" i="1"/>
  <c r="W21" i="1" s="1"/>
  <c r="L20" i="1"/>
  <c r="M20" i="1" s="1"/>
  <c r="W19" i="1"/>
  <c r="M19" i="1"/>
  <c r="W18" i="1"/>
  <c r="M18" i="1"/>
  <c r="W17" i="1"/>
  <c r="W16" i="1"/>
  <c r="M16" i="1"/>
  <c r="W15" i="1"/>
  <c r="M15" i="1"/>
  <c r="W14" i="1"/>
  <c r="M14" i="1"/>
  <c r="W13" i="1"/>
  <c r="W12" i="1"/>
  <c r="M12" i="1"/>
  <c r="W11" i="1"/>
  <c r="M11" i="1"/>
  <c r="L10" i="1"/>
  <c r="W10" i="1" s="1"/>
  <c r="W9" i="1"/>
  <c r="M9" i="1"/>
  <c r="L8" i="1"/>
  <c r="M8" i="1" s="1"/>
  <c r="M6" i="1"/>
  <c r="O6" i="1" s="1"/>
  <c r="O5" i="1"/>
  <c r="W8" i="1" l="1"/>
  <c r="W20" i="1"/>
  <c r="L66" i="1"/>
  <c r="M38" i="1"/>
  <c r="M46" i="1"/>
  <c r="M10" i="1"/>
  <c r="M66" i="1" s="1"/>
  <c r="M25" i="1"/>
  <c r="W43" i="1"/>
  <c r="W66" i="1" s="1"/>
  <c r="M21" i="1"/>
  <c r="M22" i="1"/>
  <c r="L5" i="1" l="1"/>
  <c r="R6" i="1" s="1"/>
</calcChain>
</file>

<file path=xl/comments1.xml><?xml version="1.0" encoding="utf-8"?>
<comments xmlns="http://schemas.openxmlformats.org/spreadsheetml/2006/main">
  <authors>
    <author>Jorge Alexander Gonzalez Marin</author>
  </authors>
  <commentList>
    <comment ref="M6" authorId="0" shapeId="0">
      <text>
        <r>
          <rPr>
            <b/>
            <sz val="9"/>
            <color indexed="81"/>
            <rFont val="Tahoma"/>
            <family val="2"/>
          </rPr>
          <t>Jorge Alexander Gonzalez Marin:</t>
        </r>
        <r>
          <rPr>
            <sz val="9"/>
            <color indexed="81"/>
            <rFont val="Tahoma"/>
            <family val="2"/>
          </rPr>
          <t xml:space="preserve">
280 SMMLV (Ley 1150 de 2007. Art. 2. Núm. 2. Literales b) y ss. )</t>
        </r>
      </text>
    </comment>
    <comment ref="O6" authorId="0" shapeId="0">
      <text>
        <r>
          <rPr>
            <b/>
            <sz val="9"/>
            <color indexed="81"/>
            <rFont val="Tahoma"/>
            <family val="2"/>
          </rPr>
          <t>Jorge Alexander Gonzalez Marin:</t>
        </r>
        <r>
          <rPr>
            <sz val="9"/>
            <color indexed="81"/>
            <rFont val="Tahoma"/>
            <family val="2"/>
          </rPr>
          <t xml:space="preserve">
10% del límite de menor cuantía</t>
        </r>
      </text>
    </comment>
    <comment ref="L16" authorId="0" shapeId="0">
      <text>
        <r>
          <rPr>
            <b/>
            <sz val="9"/>
            <color indexed="81"/>
            <rFont val="Tahoma"/>
            <family val="2"/>
          </rPr>
          <t>Jorge Alexander Gonzalez Marin:</t>
        </r>
        <r>
          <rPr>
            <sz val="9"/>
            <color indexed="81"/>
            <rFont val="Tahoma"/>
            <family val="2"/>
          </rPr>
          <t xml:space="preserve">
Prestación de servicios profesionales de Soporte, mantenimiento y actualización a distancia del aplicativo </t>
        </r>
        <r>
          <rPr>
            <b/>
            <sz val="9"/>
            <color indexed="81"/>
            <rFont val="Tahoma"/>
            <family val="2"/>
          </rPr>
          <t>SEVEN ERP</t>
        </r>
        <r>
          <rPr>
            <sz val="9"/>
            <color indexed="81"/>
            <rFont val="Tahoma"/>
            <family val="2"/>
          </rPr>
          <t>, de tal forma que se garantice un buen funcionamiento de los programas instalados en la Contraloría Distrital de Medellín</t>
        </r>
      </text>
    </comment>
    <comment ref="L17" authorId="0" shapeId="0">
      <text>
        <r>
          <rPr>
            <b/>
            <sz val="9"/>
            <color indexed="81"/>
            <rFont val="Tahoma"/>
            <family val="2"/>
          </rPr>
          <t>Jorge Alexander Gonzalez Marin:</t>
        </r>
        <r>
          <rPr>
            <sz val="9"/>
            <color indexed="81"/>
            <rFont val="Tahoma"/>
            <family val="2"/>
          </rPr>
          <t xml:space="preserve">
Prestación de servicios profesionales de Soporte, mantenimiento y actualización a distancia del aplicativo </t>
        </r>
        <r>
          <rPr>
            <b/>
            <sz val="9"/>
            <color indexed="81"/>
            <rFont val="Tahoma"/>
            <family val="2"/>
          </rPr>
          <t>KACTUS  HR,</t>
        </r>
        <r>
          <rPr>
            <sz val="9"/>
            <color indexed="81"/>
            <rFont val="Tahoma"/>
            <family val="2"/>
          </rPr>
          <t xml:space="preserve"> de tal forma que se garantice un buen funcionamiento de los programas instalados en la Contraloría Distrital de Medellín</t>
        </r>
      </text>
    </comment>
    <comment ref="L27" authorId="0" shapeId="0">
      <text>
        <r>
          <rPr>
            <b/>
            <sz val="9"/>
            <color indexed="81"/>
            <rFont val="Tahoma"/>
            <family val="2"/>
          </rPr>
          <t>Jorge Alexander Gonzalez Marin:</t>
        </r>
        <r>
          <rPr>
            <sz val="9"/>
            <color indexed="81"/>
            <rFont val="Tahoma"/>
            <family val="2"/>
          </rPr>
          <t xml:space="preserve">
</t>
        </r>
        <r>
          <rPr>
            <b/>
            <sz val="9"/>
            <color indexed="81"/>
            <rFont val="Tahoma"/>
            <family val="2"/>
          </rPr>
          <t xml:space="preserve">CD0172025: </t>
        </r>
        <r>
          <rPr>
            <sz val="9"/>
            <color indexed="81"/>
            <rFont val="Tahoma"/>
            <family val="2"/>
          </rPr>
          <t xml:space="preserve">PRESTACIÓN DE SERVICIOS PROFESIONALES Y DE APOYO A LA GESTIÓN PARA LA EJECUCIÓN DE LAS DIFERENTES CAPACITACIONES PARA LOS SERVIDORES PÚBLICOS DE LA CONTRALORÍA DISTRITAL DE MEDELLÍN </t>
        </r>
        <r>
          <rPr>
            <b/>
            <sz val="9"/>
            <color indexed="81"/>
            <rFont val="Tahoma"/>
            <family val="2"/>
          </rPr>
          <t>(INSTITUCIÓN UNIVERSITARIA DE ENVIGADO)</t>
        </r>
      </text>
    </comment>
    <comment ref="L28" authorId="0" shapeId="0">
      <text>
        <r>
          <rPr>
            <b/>
            <sz val="9"/>
            <color indexed="81"/>
            <rFont val="Tahoma"/>
            <family val="2"/>
          </rPr>
          <t>Jorge Alexander Gonzalez Marin:</t>
        </r>
        <r>
          <rPr>
            <sz val="9"/>
            <color indexed="81"/>
            <rFont val="Tahoma"/>
            <family val="2"/>
          </rPr>
          <t xml:space="preserve">
</t>
        </r>
        <r>
          <rPr>
            <b/>
            <sz val="9"/>
            <color indexed="81"/>
            <rFont val="Tahoma"/>
            <family val="2"/>
          </rPr>
          <t>CD0212025</t>
        </r>
        <r>
          <rPr>
            <sz val="9"/>
            <color indexed="81"/>
            <rFont val="Tahoma"/>
            <family val="2"/>
          </rPr>
          <t>: PRESTACIÓN DE SERVICIOS PROFESIONALES Y DE APOYO A LA GESTIÓN PARA LA EJECUCIÓN DE LAS DIFERENTES CAPACITACIONES PARA LOS SERVIDORES PÚBLICOS DE LA CONTRALORÍA DISTRITAL DE MEDELLÍN Y SUJETOS DE CONTROL</t>
        </r>
        <r>
          <rPr>
            <b/>
            <sz val="9"/>
            <color indexed="81"/>
            <rFont val="Tahoma"/>
            <family val="2"/>
          </rPr>
          <t xml:space="preserve"> (GRUPOPILA S.A.S)</t>
        </r>
      </text>
    </comment>
    <comment ref="L29" authorId="0" shapeId="0">
      <text>
        <r>
          <rPr>
            <b/>
            <sz val="9"/>
            <color indexed="81"/>
            <rFont val="Tahoma"/>
            <family val="2"/>
          </rPr>
          <t>Jorge Alexander Gonzalez Marin:</t>
        </r>
        <r>
          <rPr>
            <sz val="9"/>
            <color indexed="81"/>
            <rFont val="Tahoma"/>
            <family val="2"/>
          </rPr>
          <t xml:space="preserve">
</t>
        </r>
        <r>
          <rPr>
            <b/>
            <sz val="9"/>
            <color indexed="81"/>
            <rFont val="Tahoma"/>
            <family val="2"/>
          </rPr>
          <t>CD0242025:</t>
        </r>
        <r>
          <rPr>
            <sz val="9"/>
            <color indexed="81"/>
            <rFont val="Tahoma"/>
            <family val="2"/>
          </rPr>
          <t xml:space="preserve"> PRESTACIÓN DE SERVICIOS PROFESIONALES Y DE APOYO A LA GESTIÓN CON PLENA AUTONOMÍA TÉCNICA, ADMINISTRATIVA Y FINANCIERA PARA LA REALIZACIÓN DEL SEGUNDO CONGRESO INTERNACIONAL DE CONTROL FISCAL </t>
        </r>
        <r>
          <rPr>
            <b/>
            <sz val="9"/>
            <color indexed="81"/>
            <rFont val="Tahoma"/>
            <family val="2"/>
          </rPr>
          <t>(360 CREATIVO S.A.S)</t>
        </r>
      </text>
    </comment>
    <comment ref="L30" authorId="0" shapeId="0">
      <text>
        <r>
          <rPr>
            <b/>
            <sz val="9"/>
            <color indexed="81"/>
            <rFont val="Tahoma"/>
            <family val="2"/>
          </rPr>
          <t>Jorge Alexander Gonzalez Marin:</t>
        </r>
        <r>
          <rPr>
            <sz val="9"/>
            <color indexed="81"/>
            <rFont val="Tahoma"/>
            <family val="2"/>
          </rPr>
          <t xml:space="preserve">
Disponible para contratar PIC</t>
        </r>
      </text>
    </comment>
  </commentList>
</comments>
</file>

<file path=xl/sharedStrings.xml><?xml version="1.0" encoding="utf-8"?>
<sst xmlns="http://schemas.openxmlformats.org/spreadsheetml/2006/main" count="451" uniqueCount="150">
  <si>
    <t>Código: F-GRI-GS-001</t>
  </si>
  <si>
    <t>PLAN  ANUAL DE ADQUISICIONES</t>
  </si>
  <si>
    <t>Versión: 06</t>
  </si>
  <si>
    <t>Nombre de la Entidad</t>
  </si>
  <si>
    <t>Dirección</t>
  </si>
  <si>
    <t>Teléfono</t>
  </si>
  <si>
    <t>Página Web</t>
  </si>
  <si>
    <t xml:space="preserve">Identificación Responsable </t>
  </si>
  <si>
    <t>Contacto</t>
  </si>
  <si>
    <t>Valor Aprobado PAA 2025</t>
  </si>
  <si>
    <t>Presupuesto Comprometido</t>
  </si>
  <si>
    <t>SEGUIMIENTO EJECUCIÓN PLAN ANUAL DE ADQUISICIONES</t>
  </si>
  <si>
    <t>Contraloría Distrital de Medellín</t>
  </si>
  <si>
    <t>Calle 53 Nro. 52-16</t>
  </si>
  <si>
    <t>(604) 4033160</t>
  </si>
  <si>
    <t>https://www.cdm.gov.co/cgm/Paginaweb/SitePages/home.aspx</t>
  </si>
  <si>
    <t>Alejandra María Soto Santa</t>
  </si>
  <si>
    <t>% de Ejecución</t>
  </si>
  <si>
    <t>Vigencia del Plan de Adquisiciones: 
Año 2025</t>
  </si>
  <si>
    <t xml:space="preserve">Perspectiva estratégica </t>
  </si>
  <si>
    <t>La Contraloría Distrital de Medellín tiene como misión vigilar y controlar la gestión fiscal del Distrito de Medellín y demás entidades del orden territorial, de acuerdo con los principios, sistemas y procedimientos establecidos por la Constitución y la ley; enfatizando en la tecnificación, oportunidad, efecto disuasivo y la efectiva participación ciudadana, apoyándose en el talento humano como eje central de la gestión y la utilización de tecnologías de la información y la comunicación. Para este propósito la Contraloría trabaja en cuatro líneas estratégicas: Desarrollo continuo del talento humano, fortalecimiento tecnológico e institucional, efectiva participación ciudadana y vigilancia y control a la gestión fiscal.
En materia de contratación nos regimos por la Ley 80 de 1993 y sus normas complementarias y por ello nuestros procesos de contratación y contratos se pueden consultar en el Secop.</t>
  </si>
  <si>
    <t>Límite Menor Cuantía</t>
  </si>
  <si>
    <t>Límite Mínima Cuantía</t>
  </si>
  <si>
    <t>Fecha Última Actualización PAA</t>
  </si>
  <si>
    <t>Dependencia</t>
  </si>
  <si>
    <t>Código UNSPSC (cada código separado por ;)</t>
  </si>
  <si>
    <t>Descripción</t>
  </si>
  <si>
    <t>Rubro Presupuestal</t>
  </si>
  <si>
    <t>Nombre Rubro Presupuestal</t>
  </si>
  <si>
    <t>Fecha estimada de inicio de proceso de selección (mes) actual</t>
  </si>
  <si>
    <t>Fecha estimada de presentación de ofertas (mes)</t>
  </si>
  <si>
    <t>Duración del contrato (número)</t>
  </si>
  <si>
    <t>Duración del contrato (intervalo: días (0), meses (1), años (2))</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</si>
  <si>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</si>
  <si>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</si>
  <si>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</si>
  <si>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</si>
  <si>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</si>
  <si>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</si>
  <si>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</si>
  <si>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</si>
  <si>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Nombre del responsable (Técnico Operativo Secretaría General)</t>
  </si>
  <si>
    <t xml:space="preserve">Teléfono del responsable </t>
  </si>
  <si>
    <t xml:space="preserve">Correo electrónico del responsable </t>
  </si>
  <si>
    <t>Nro. De Contrato</t>
  </si>
  <si>
    <t>Valor comprometido</t>
  </si>
  <si>
    <t>Saldo pendiente de ejecutar (recursos a liberar)</t>
  </si>
  <si>
    <t xml:space="preserve">Oficina Asesora de Comunicaciones </t>
  </si>
  <si>
    <t>80111600</t>
  </si>
  <si>
    <t>Prestación de servicios profesionales con autonomía técnica y administrativa, para apoyar la gestión de la Oficina Asesora de Comunicaciones de la Contraloría Distrital de Medellín, en lo concerniente al diseño gráfico.</t>
  </si>
  <si>
    <t>Otros servicios prestados a las empresas y servicios de producción</t>
  </si>
  <si>
    <t>CCE-16</t>
  </si>
  <si>
    <t>Secretaría General</t>
  </si>
  <si>
    <t>CO-ANT-05001</t>
  </si>
  <si>
    <t>Jorge Alexander González Marín</t>
  </si>
  <si>
    <t>604 4033160 
ext 7823</t>
  </si>
  <si>
    <t>jorge.gonzalez@cdm.gov.co</t>
  </si>
  <si>
    <t>CD0122025</t>
  </si>
  <si>
    <t xml:space="preserve">82101500;80111600;80141600;82101800; 82101801
</t>
  </si>
  <si>
    <t>Contrato interadministrativo de administración delegada de recursos para la ejecución de la estrategia comunicacional de la Contraloría Distrital de Medellín, durante la vigencia 2025.</t>
  </si>
  <si>
    <t>1</t>
  </si>
  <si>
    <t>0</t>
  </si>
  <si>
    <t>CD0192025</t>
  </si>
  <si>
    <t xml:space="preserve">Oficina Asesora Juridica </t>
  </si>
  <si>
    <t>80000000; 80110000; 80111600; 80111600</t>
  </si>
  <si>
    <t>Prestación de servicios profesionales y Apoyo a la gestión de la Oficina Asesora de Jurídica (Abogado)</t>
  </si>
  <si>
    <t>CD0082025</t>
  </si>
  <si>
    <t>Oficina Asesora de Planeación</t>
  </si>
  <si>
    <t>80101505;94131504</t>
  </si>
  <si>
    <t>Prestación de servicios para realizar Auditoría de Seguimiento a la certificación de Calidad bajo la norma ISO 9001:2015; y renovar afiliación a ICONTEC para la CDM.</t>
  </si>
  <si>
    <t>212020200800</t>
  </si>
  <si>
    <t>80111604; 80111504</t>
  </si>
  <si>
    <t>Prestación de servicios profesionales para realizar la Auditoría Interna a los Sistemas de Gestión de la Calidad bajo la ISO 9001:2015 y de Antisoborno bajo la norma ISO 37001 y la Formación del Equipo Auditor en las normas ISO 19011, 9001 y 37001.</t>
  </si>
  <si>
    <t>CD0202025</t>
  </si>
  <si>
    <t>Servicios de Educación</t>
  </si>
  <si>
    <t>Prestación de servicios para realizar Auditoría de Seguimiento a la Certificación Antisoborno bajo la norma ISO 37001:2016 de la CDM.</t>
  </si>
  <si>
    <t>Direccion de Desarrollo Tecnológico</t>
  </si>
  <si>
    <t>43231500; 80101500;81112200</t>
  </si>
  <si>
    <t>Prestación de servicios de diseño e implementación de una solución tecnológica integral, tipo sistema de información basado en tecnologías Microsoft, que permita la automatización de los procesos de la gestión de auditorías de la Contraloría Distrital de Medellín</t>
  </si>
  <si>
    <t>CCE-06</t>
  </si>
  <si>
    <t>81112200;81112209</t>
  </si>
  <si>
    <t>Soporte, mantenimiento y actualización a distancia de los aplicativos SEVEN ERP y KACTUS HR, de tal forma que se garantice un buen funcionamiento de los programas instalados</t>
  </si>
  <si>
    <t>CD0042025</t>
  </si>
  <si>
    <t>CD0052025</t>
  </si>
  <si>
    <t>43232805;81112100</t>
  </si>
  <si>
    <t>Renovación ante LACNIC de la membresía del direccionamiento IPv6 a nombre de la Contraloría Distrital de Medellín</t>
  </si>
  <si>
    <t>212020100400</t>
  </si>
  <si>
    <t>Productos metálicos y paquetes de software</t>
  </si>
  <si>
    <t>CCE-10</t>
  </si>
  <si>
    <t>81112003;81111600</t>
  </si>
  <si>
    <t>Prestación de servicios especializados de ingeniería nivel 3 para el soporte del equipamiento físico y virtual del datacenter de la Contraloría Distrital de Medellín</t>
  </si>
  <si>
    <t>CD0132025</t>
  </si>
  <si>
    <t>Direccion de Recursos Fisicos y Financieros</t>
  </si>
  <si>
    <t>Prestación de servicios profesionales con plena autonomía técnica, administrativa y financiera para apoyar la gestión de la Dirección Administrativa de Recursos Físicos y Financieros en el procesos financieros (contabilidad, tesorería y vivienda) de la Contraloría Distrital de Medellín</t>
  </si>
  <si>
    <t xml:space="preserve">Otros servicios prestados a las empresas y servicios de produccion </t>
  </si>
  <si>
    <t>CD0072025</t>
  </si>
  <si>
    <t>Prestación de servicios profesionales con plena autonomía técnica, administrativa y financiera para apoyar la gestión de la Dirección Administrativa de Recursos Físicos y Financieros en el proceso de suministro de bienes y servicios desde el componente financiero de la Contraloría Distrital de Medellín</t>
  </si>
  <si>
    <t>CD0012025</t>
  </si>
  <si>
    <t>Prestación de servicios profesionales con plena autonomía técnica, administrativa y financiera para apoyar la gestión de la Dirección Administrativa de Recursos Físicos y Financieros en el proceso de suministro de bienes y servicios en el componente jurídico de la Contraloría Distrital de Medellín</t>
  </si>
  <si>
    <t>CD0022025</t>
  </si>
  <si>
    <t>Contraloría Auxiliar de Participación Ciudadana</t>
  </si>
  <si>
    <t>Gestionar el proceso de contratación para el apoyo a la gestión de la Contraloria Auxiliar de Participación Ciudadana en los eventos con la ciudadanía.</t>
  </si>
  <si>
    <t>Servicios prestados a las empresas y servicios de producción</t>
  </si>
  <si>
    <t>CD0232025</t>
  </si>
  <si>
    <t>Subcontraloria</t>
  </si>
  <si>
    <t>Prestación de servicios profesionales y de apoyo a la gestión de la Subcontraloría para garantizar la continuidad en el desarrollo del Observatorio de Políticas Públicas y Gobernanza – OPPGCDM</t>
  </si>
  <si>
    <t xml:space="preserve">Prestación de servicios profesionales y apoyo a la gestión de la Subcontraloria Distrital de Medellín </t>
  </si>
  <si>
    <t>CD0222025</t>
  </si>
  <si>
    <t>Contraloría Auxiliar de Apoyo Técnico</t>
  </si>
  <si>
    <t>Prestación de servicios profesionales con plena autonomía técnica, administrativa y financiera, para apoyar la gestión de la Contraloría Distrital de Medellín, a través de la Contraloría Auxiliar de Apoyo Técnico en el trámite de la función disciplinaria acorde con el ordenamiento jurídico vigente y el área misional en los hallazgos con connotación disciplinaria.</t>
  </si>
  <si>
    <t>CD0112025</t>
  </si>
  <si>
    <t>Dirección de Gestión del Conocimiento, Capacitación e Investigaciones</t>
  </si>
  <si>
    <t>Contratación Servicios de Educación para el cumplimiento del PIC - Ley 1416 de 2010 equivalente al 2%</t>
  </si>
  <si>
    <t>CD0172025</t>
  </si>
  <si>
    <t>CD0212025</t>
  </si>
  <si>
    <t>CD0242025</t>
  </si>
  <si>
    <t>Dirección de Talento Humano</t>
  </si>
  <si>
    <t>Prestación de Servicios para las actividades de Promoción y Prevención de la Salud del SG-SST de la CDM 2025</t>
  </si>
  <si>
    <t xml:space="preserve">Otros servicios para la comunidad sociales y personales </t>
  </si>
  <si>
    <t>CD0032025</t>
  </si>
  <si>
    <t>Prestación de servicios de Área Protegida para Urgencias y Emergencias en la CDM 2025</t>
  </si>
  <si>
    <t>MC0152025</t>
  </si>
  <si>
    <t>Compra de dotación para Brigada y Comité de Emergencia de la CDM 2025</t>
  </si>
  <si>
    <t>Revisión, Recarga, Mantenimiento  y Compra de extintores para la CDM 2025</t>
  </si>
  <si>
    <t>93141506;90101603</t>
  </si>
  <si>
    <t>Prestación de servicios de apoyo a la gestión logística de los eventos requeridos por las dependencias de la Contraloría Distrital de Medellín</t>
  </si>
  <si>
    <t>Otros servicios para la comunidad, sociales y personales</t>
  </si>
  <si>
    <t>CD0182025</t>
  </si>
  <si>
    <t>Otros comercios y distribuciones, servicios de suministro de comidas y bebidas (excepto alojamiento, servicos de transporte, servicios de distribución de electricidad, gas y agua)</t>
  </si>
  <si>
    <t>52151504;14111704;50201706;90101700;76111500</t>
  </si>
  <si>
    <t>Suministro de personal para el servicio de aseo y limpieza e insumos de aseo, cafetería y mantenimiento locativo en la sede principal de la Contraloría Distrital de Medellín, en los pisos 5°, 6°, 7° y 8° del Edificio Miguel De Aguinaga en la calle 53 N°52-16 y las sedes externas que lo requieran.</t>
  </si>
  <si>
    <t xml:space="preserve">Otros productos alimenticios, bebidas y tabaco; textiles, prendas de vestir y productos de cuero
</t>
  </si>
  <si>
    <t>CCE-07</t>
  </si>
  <si>
    <t>CD0092025</t>
  </si>
  <si>
    <t>Otros bienes transportables (excepto productos metálicos, maquinaria y equipo)</t>
  </si>
  <si>
    <t>Otros productos metálicos y paquetes de software</t>
  </si>
  <si>
    <t xml:space="preserve">Otros servicios prestados a las empresas y servicios de producción </t>
  </si>
  <si>
    <t>Servicios de limpieza</t>
  </si>
  <si>
    <t xml:space="preserve">Prestación de servicios profesionales y apoyo a la gestión de la Secretaría General </t>
  </si>
  <si>
    <t>CD0062025</t>
  </si>
  <si>
    <t>90121502;78111502</t>
  </si>
  <si>
    <t>Suministro de tiquetes aéreos para los diferentes destinos locales, nacionales e internacionales de los funcionarios de la Contraloría Distrital de Medellín durante el año 2025</t>
  </si>
  <si>
    <t>Servicios de transporte</t>
  </si>
  <si>
    <t>SASI0142025</t>
  </si>
  <si>
    <t>Servicios de educación</t>
  </si>
  <si>
    <t>Adquisición de firmas digitales para los funcionarios que deben firmar los documentos de conservación a largo plazo.</t>
  </si>
  <si>
    <t>CD0102025</t>
  </si>
  <si>
    <t>Contraloría Auxiliar de Responsabilidad Fiscal y Jurisdicción Coactiva</t>
  </si>
  <si>
    <t>Prestación de servicios profesionales y apoyo a la gestión de la Contraloría Auxiliar de Responsabilidad Fiscal y Jurisdicción Coactiva</t>
  </si>
  <si>
    <t>CD0162025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</si>
</sst>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quot;$&quot;\ #,##0.00"/>
    <numFmt numFmtId="165" formatCode="&quot;$&quot;\ #,##0"/>
    <numFmt numFmtId="166" formatCode="0.0"/>
    <numFmt numFmtId="167" formatCode="#,###\ &quot;COP&quot;"/>
    <numFmt numFmtId="168" formatCode="_-* #,##0_-;\-* #,##0_-;_-*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2"/>
      <name val="Arial"/>
      <family val="2"/>
    </font>
    <font>
      <sz val="10"/>
      <name val="Arial"/>
      <family val="2"/>
    </font>
    <font>
      <sz val="12"/>
      <name val="Arial"/>
      <family val="2"/>
    </font>
    <font>
      <b/>
      <sz val="12"/>
      <color rgb="FF333333"/>
      <name val="Arial"/>
      <family val="2"/>
    </font>
    <font>
      <u/>
      <sz val="10"/>
      <color theme="10"/>
      <name val="Arial"/>
      <family val="2"/>
    </font>
    <font>
      <u/>
      <sz val="12"/>
      <color theme="10"/>
      <name val="Arial"/>
      <family val="2"/>
    </font>
    <font>
      <b/>
      <sz val="12"/>
      <color rgb="FFFF0000"/>
      <name val="Arial"/>
      <family val="2"/>
    </font>
    <font>
      <b/>
      <sz val="10"/>
      <color theme="1"/>
      <name val="Verdana"/>
      <family val="2"/>
    </font>
    <font>
      <sz val="12"/>
      <name val="Calibri"/>
      <family val="2"/>
      <scheme val="minor"/>
    </font>
    <font>
      <sz val="10"/>
      <color theme="1"/>
      <name val="Arial"/>
      <family val="2"/>
    </font>
    <font>
      <sz val="10"/>
      <color theme="1"/>
      <name val="Verdana"/>
      <family val="2"/>
    </font>
    <font>
      <b/>
      <sz val="10"/>
      <name val="Arial"/>
      <family val="2"/>
    </font>
    <font>
      <sz val="10"/>
      <color theme="0"/>
      <name val="Arial"/>
      <family val="2"/>
    </font>
    <font>
      <sz val="12"/>
      <color theme="1"/>
      <name val="Calibri"/>
      <family val="2"/>
      <scheme val="minor"/>
    </font>
    <font>
      <sz val="10"/>
      <color theme="1"/>
      <name val="Calibri"/>
      <family val="2"/>
      <scheme val="minor"/>
    </font>
    <font>
      <b/>
      <sz val="10"/>
      <color theme="1"/>
      <name val="Arial"/>
      <family val="2"/>
    </font>
    <font>
      <b/>
      <sz val="11"/>
      <name val="Calibri"/>
      <family val="2"/>
      <scheme val="minor"/>
    </font>
    <font>
      <sz val="15"/>
      <color theme="1"/>
      <name val="Arial"/>
      <family val="2"/>
    </font>
    <font>
      <b/>
      <sz val="9"/>
      <color indexed="81"/>
      <name val="Tahoma"/>
      <family val="2"/>
    </font>
    <font>
      <sz val="9"/>
      <color indexed="81"/>
      <name val="Tahoma"/>
      <family val="2"/>
    </font>
  </fonts>
  <fills count="5">
    <fill>
      <patternFill patternType="none"/>
    </fill>
    <fill>
      <patternFill patternType="gray125"/>
    </fill>
    <fill>
      <patternFill patternType="solid">
        <fgColor theme="0"/>
        <bgColor indexed="64"/>
      </patternFill>
    </fill>
    <fill>
      <patternFill patternType="solid">
        <fgColor rgb="FFDBE5F1"/>
        <bgColor indexed="64"/>
      </patternFill>
    </fill>
    <fill>
      <patternFill patternType="solid">
        <fgColor theme="9" tint="0.79998168889431442"/>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thin">
        <color auto="1"/>
      </right>
      <top style="thin">
        <color auto="1"/>
      </top>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7" fillId="0" borderId="0" applyNumberFormat="0" applyFill="0" applyBorder="0" applyAlignment="0" applyProtection="0"/>
    <xf numFmtId="0" fontId="10" fillId="3" borderId="0" applyNumberFormat="0" applyBorder="0" applyProtection="0">
      <alignment horizontal="center" vertical="center"/>
    </xf>
    <xf numFmtId="167" fontId="12" fillId="0" borderId="0" applyFont="0" applyFill="0" applyBorder="0" applyAlignment="0" applyProtection="0"/>
    <xf numFmtId="49" fontId="13" fillId="0" borderId="0" applyFill="0" applyBorder="0" applyProtection="0">
      <alignment horizontal="left" vertical="center"/>
    </xf>
    <xf numFmtId="0" fontId="4" fillId="0" borderId="0">
      <alignment vertical="center"/>
    </xf>
  </cellStyleXfs>
  <cellXfs count="149">
    <xf numFmtId="0" fontId="0" fillId="0" borderId="0" xfId="0"/>
    <xf numFmtId="0" fontId="3" fillId="2" borderId="1" xfId="0" applyFont="1" applyFill="1" applyBorder="1" applyAlignment="1">
      <alignment vertical="center" wrapText="1"/>
    </xf>
    <xf numFmtId="0" fontId="3" fillId="2" borderId="2" xfId="3" applyFont="1" applyFill="1" applyBorder="1" applyAlignment="1">
      <alignment horizontal="center" vertical="center" wrapText="1"/>
    </xf>
    <xf numFmtId="0" fontId="3" fillId="2" borderId="3" xfId="3" applyFont="1" applyFill="1" applyBorder="1" applyAlignment="1">
      <alignment horizontal="center" vertical="center" wrapText="1"/>
    </xf>
    <xf numFmtId="0" fontId="3" fillId="2" borderId="4" xfId="3"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xf numFmtId="164" fontId="5" fillId="2" borderId="0" xfId="0" applyNumberFormat="1" applyFont="1" applyFill="1"/>
    <xf numFmtId="0" fontId="3" fillId="2" borderId="5" xfId="3" applyFont="1" applyFill="1" applyBorder="1" applyAlignment="1">
      <alignment horizontal="center" vertical="center" wrapText="1"/>
    </xf>
    <xf numFmtId="0" fontId="3" fillId="2" borderId="6" xfId="3" applyFont="1" applyFill="1" applyBorder="1" applyAlignment="1">
      <alignment horizontal="center" vertical="center" wrapText="1"/>
    </xf>
    <xf numFmtId="0" fontId="3" fillId="2" borderId="7" xfId="3"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6" fillId="2" borderId="11" xfId="0" applyFont="1" applyFill="1" applyBorder="1" applyAlignment="1">
      <alignment horizontal="center" vertical="center"/>
    </xf>
    <xf numFmtId="1" fontId="3" fillId="2" borderId="11" xfId="0" applyNumberFormat="1" applyFont="1" applyFill="1" applyBorder="1" applyAlignment="1">
      <alignment horizontal="center" vertical="center" wrapText="1"/>
    </xf>
    <xf numFmtId="0" fontId="3" fillId="2" borderId="11" xfId="3" applyFont="1" applyFill="1" applyBorder="1" applyAlignment="1">
      <alignment horizontal="center" vertical="center" wrapText="1"/>
    </xf>
    <xf numFmtId="0" fontId="3" fillId="2" borderId="11" xfId="3" applyFont="1" applyFill="1" applyBorder="1" applyAlignment="1">
      <alignment horizontal="center" vertical="center"/>
    </xf>
    <xf numFmtId="0" fontId="3" fillId="2" borderId="11" xfId="0" applyFont="1" applyFill="1" applyBorder="1" applyAlignment="1">
      <alignment horizontal="center" vertical="center"/>
    </xf>
    <xf numFmtId="49" fontId="5" fillId="2" borderId="12" xfId="3" applyNumberFormat="1" applyFont="1" applyFill="1" applyBorder="1" applyAlignment="1">
      <alignment horizontal="center" vertical="center" wrapText="1"/>
    </xf>
    <xf numFmtId="0" fontId="5" fillId="2" borderId="12" xfId="0" applyFont="1" applyFill="1" applyBorder="1" applyAlignment="1">
      <alignment horizontal="center" vertical="center" wrapText="1"/>
    </xf>
    <xf numFmtId="1" fontId="8" fillId="2" borderId="12" xfId="4" applyNumberFormat="1" applyFont="1" applyFill="1" applyBorder="1" applyAlignment="1">
      <alignment horizontal="center" vertical="center" wrapText="1"/>
    </xf>
    <xf numFmtId="1" fontId="5" fillId="2" borderId="12" xfId="3" applyNumberFormat="1" applyFont="1" applyFill="1" applyBorder="1" applyAlignment="1">
      <alignment horizontal="center" vertical="center" wrapText="1"/>
    </xf>
    <xf numFmtId="0" fontId="5" fillId="2" borderId="12" xfId="3" applyFont="1" applyFill="1" applyBorder="1" applyAlignment="1">
      <alignment horizontal="center" vertical="center"/>
    </xf>
    <xf numFmtId="165" fontId="3" fillId="2" borderId="12" xfId="3" applyNumberFormat="1" applyFont="1" applyFill="1" applyBorder="1" applyAlignment="1">
      <alignment horizontal="center" vertical="center"/>
    </xf>
    <xf numFmtId="165" fontId="3" fillId="2" borderId="12" xfId="3" applyNumberFormat="1" applyFont="1" applyFill="1" applyBorder="1" applyAlignment="1">
      <alignment horizontal="center" vertical="center" wrapText="1"/>
    </xf>
    <xf numFmtId="0" fontId="3" fillId="2" borderId="12" xfId="3" applyFont="1" applyFill="1" applyBorder="1" applyAlignment="1">
      <alignment horizontal="center" vertical="center" wrapText="1"/>
    </xf>
    <xf numFmtId="0" fontId="5" fillId="2" borderId="0" xfId="0" applyFont="1" applyFill="1" applyAlignment="1">
      <alignment horizontal="center"/>
    </xf>
    <xf numFmtId="164" fontId="5" fillId="2" borderId="0" xfId="0" applyNumberFormat="1" applyFont="1" applyFill="1" applyAlignment="1">
      <alignment horizontal="center"/>
    </xf>
    <xf numFmtId="0" fontId="3" fillId="2" borderId="12" xfId="3" applyFont="1" applyFill="1" applyBorder="1" applyAlignment="1">
      <alignment horizontal="center" vertical="center" wrapText="1"/>
    </xf>
    <xf numFmtId="0" fontId="5" fillId="2" borderId="13" xfId="3" applyFont="1" applyFill="1" applyBorder="1" applyAlignment="1">
      <alignment horizontal="justify" vertical="center" wrapText="1"/>
    </xf>
    <xf numFmtId="0" fontId="5" fillId="2" borderId="14" xfId="3" applyFont="1" applyFill="1" applyBorder="1" applyAlignment="1">
      <alignment horizontal="justify" vertical="center" wrapText="1"/>
    </xf>
    <xf numFmtId="0" fontId="5" fillId="2" borderId="15" xfId="3" applyFont="1" applyFill="1" applyBorder="1" applyAlignment="1">
      <alignment horizontal="justify" vertical="center" wrapText="1"/>
    </xf>
    <xf numFmtId="165" fontId="9" fillId="2" borderId="12" xfId="3" applyNumberFormat="1" applyFont="1" applyFill="1" applyBorder="1" applyAlignment="1">
      <alignment horizontal="right" vertical="center" wrapText="1"/>
    </xf>
    <xf numFmtId="165" fontId="3" fillId="2" borderId="12" xfId="3" applyNumberFormat="1" applyFont="1" applyFill="1" applyBorder="1" applyAlignment="1">
      <alignment horizontal="center" vertical="center" wrapText="1"/>
    </xf>
    <xf numFmtId="0" fontId="3" fillId="2" borderId="12" xfId="0" applyFont="1" applyFill="1" applyBorder="1" applyAlignment="1">
      <alignment horizontal="center" vertical="center" wrapText="1"/>
    </xf>
    <xf numFmtId="14" fontId="3" fillId="2" borderId="12" xfId="3" applyNumberFormat="1" applyFont="1" applyFill="1" applyBorder="1" applyAlignment="1">
      <alignment horizontal="center" vertical="center" wrapText="1"/>
    </xf>
    <xf numFmtId="166" fontId="3" fillId="2" borderId="12" xfId="2" applyNumberFormat="1" applyFont="1" applyFill="1" applyBorder="1" applyAlignment="1">
      <alignment horizontal="center" vertical="center"/>
    </xf>
    <xf numFmtId="0" fontId="3" fillId="0" borderId="16" xfId="5" applyFont="1" applyFill="1" applyBorder="1" applyProtection="1">
      <alignment horizontal="center" vertical="center"/>
    </xf>
    <xf numFmtId="0" fontId="3" fillId="0" borderId="17" xfId="5" applyFont="1" applyFill="1" applyBorder="1" applyAlignment="1" applyProtection="1">
      <alignment horizontal="center" vertical="center" wrapText="1"/>
    </xf>
    <xf numFmtId="0" fontId="3" fillId="0" borderId="17" xfId="5" applyFont="1" applyFill="1" applyBorder="1" applyProtection="1">
      <alignment horizontal="center" vertical="center"/>
    </xf>
    <xf numFmtId="1" fontId="3" fillId="0" borderId="17" xfId="5" applyNumberFormat="1" applyFont="1" applyFill="1" applyBorder="1" applyAlignment="1" applyProtection="1">
      <alignment horizontal="center" vertical="center" wrapText="1"/>
    </xf>
    <xf numFmtId="1" fontId="3" fillId="0" borderId="11" xfId="5" applyNumberFormat="1" applyFont="1" applyFill="1" applyBorder="1" applyAlignment="1" applyProtection="1">
      <alignment horizontal="center" vertical="center" wrapText="1"/>
    </xf>
    <xf numFmtId="0" fontId="3" fillId="0" borderId="11" xfId="5" applyFont="1" applyFill="1" applyBorder="1" applyAlignment="1" applyProtection="1">
      <alignment horizontal="center" vertical="center" wrapText="1"/>
    </xf>
    <xf numFmtId="0" fontId="3" fillId="0" borderId="12" xfId="5" applyFont="1" applyFill="1" applyBorder="1" applyAlignment="1" applyProtection="1">
      <alignment horizontal="center" vertical="center" wrapText="1"/>
    </xf>
    <xf numFmtId="49" fontId="3" fillId="0" borderId="12" xfId="5" applyNumberFormat="1" applyFont="1" applyFill="1" applyBorder="1" applyAlignment="1" applyProtection="1">
      <alignment horizontal="center" vertical="center" wrapText="1"/>
    </xf>
    <xf numFmtId="3" fontId="3" fillId="0" borderId="12" xfId="5" applyNumberFormat="1" applyFont="1" applyFill="1" applyBorder="1" applyAlignment="1" applyProtection="1">
      <alignment horizontal="center" vertical="center" wrapText="1"/>
    </xf>
    <xf numFmtId="0" fontId="11" fillId="2" borderId="0" xfId="0" applyFont="1" applyFill="1" applyAlignment="1">
      <alignment horizontal="center"/>
    </xf>
    <xf numFmtId="164" fontId="11" fillId="2" borderId="0" xfId="0" applyNumberFormat="1" applyFont="1" applyFill="1" applyAlignment="1">
      <alignment horizontal="center"/>
    </xf>
    <xf numFmtId="3" fontId="4" fillId="4" borderId="12" xfId="7" applyNumberFormat="1" applyFont="1" applyFill="1" applyBorder="1" applyAlignment="1" applyProtection="1">
      <alignment horizontal="center" vertical="center" wrapText="1"/>
      <protection locked="0"/>
    </xf>
    <xf numFmtId="164" fontId="0" fillId="0" borderId="0" xfId="0" applyNumberFormat="1"/>
    <xf numFmtId="0" fontId="4" fillId="0" borderId="12" xfId="0" applyFont="1" applyBorder="1" applyAlignment="1">
      <alignment vertical="center" wrapText="1"/>
    </xf>
    <xf numFmtId="3" fontId="4" fillId="0" borderId="12" xfId="0" applyNumberFormat="1" applyFont="1" applyBorder="1" applyAlignment="1">
      <alignment vertical="center" wrapText="1"/>
    </xf>
    <xf numFmtId="49" fontId="4" fillId="0" borderId="12" xfId="7" applyFont="1" applyFill="1" applyBorder="1" applyAlignment="1" applyProtection="1">
      <alignment horizontal="center" vertical="center" wrapText="1"/>
      <protection locked="0"/>
    </xf>
    <xf numFmtId="168" fontId="4" fillId="0" borderId="12" xfId="1" applyNumberFormat="1" applyFont="1" applyFill="1" applyBorder="1" applyAlignment="1" applyProtection="1">
      <alignment horizontal="center" vertical="center" wrapText="1"/>
      <protection locked="0"/>
    </xf>
    <xf numFmtId="3" fontId="4" fillId="0" borderId="12" xfId="7" applyNumberFormat="1" applyFont="1" applyFill="1" applyBorder="1" applyAlignment="1" applyProtection="1">
      <alignment horizontal="center" vertical="center" wrapText="1"/>
      <protection locked="0"/>
    </xf>
    <xf numFmtId="0" fontId="16" fillId="0" borderId="0" xfId="0" applyFont="1"/>
    <xf numFmtId="49" fontId="4" fillId="0" borderId="18" xfId="7" applyFont="1" applyFill="1" applyBorder="1" applyAlignment="1" applyProtection="1">
      <alignment horizontal="center" vertical="center" wrapText="1"/>
      <protection locked="0"/>
    </xf>
    <xf numFmtId="0" fontId="11" fillId="2" borderId="0" xfId="0" applyFont="1" applyFill="1"/>
    <xf numFmtId="49" fontId="4" fillId="0" borderId="11" xfId="7" applyFont="1" applyFill="1" applyBorder="1" applyAlignment="1" applyProtection="1">
      <alignment horizontal="center" vertical="center" wrapText="1"/>
      <protection locked="0"/>
    </xf>
    <xf numFmtId="168" fontId="4" fillId="0" borderId="11" xfId="1" applyNumberFormat="1" applyFont="1" applyFill="1" applyBorder="1" applyAlignment="1" applyProtection="1">
      <alignment horizontal="center" vertical="center" wrapText="1"/>
      <protection locked="0"/>
    </xf>
    <xf numFmtId="0" fontId="0" fillId="0" borderId="0" xfId="0" applyAlignment="1">
      <alignment vertical="center"/>
    </xf>
    <xf numFmtId="49" fontId="15" fillId="0" borderId="11" xfId="7" applyFont="1" applyFill="1" applyBorder="1" applyAlignment="1" applyProtection="1">
      <alignment horizontal="center" vertical="center" wrapText="1"/>
      <protection locked="0"/>
    </xf>
    <xf numFmtId="3" fontId="4" fillId="0" borderId="11" xfId="7" applyNumberFormat="1" applyFont="1" applyFill="1" applyBorder="1" applyAlignment="1" applyProtection="1">
      <alignment horizontal="center" vertical="center" wrapText="1"/>
      <protection locked="0"/>
    </xf>
    <xf numFmtId="0" fontId="17" fillId="2" borderId="0" xfId="0" applyFont="1" applyFill="1"/>
    <xf numFmtId="1" fontId="12" fillId="2" borderId="0" xfId="0" applyNumberFormat="1" applyFont="1" applyFill="1" applyAlignment="1" applyProtection="1">
      <alignment horizontal="center"/>
      <protection locked="0"/>
    </xf>
    <xf numFmtId="0" fontId="12" fillId="2" borderId="0" xfId="0" applyFont="1" applyFill="1" applyAlignment="1" applyProtection="1">
      <alignment horizontal="center"/>
      <protection locked="0"/>
    </xf>
    <xf numFmtId="3" fontId="18" fillId="2" borderId="12" xfId="0" applyNumberFormat="1" applyFont="1" applyFill="1" applyBorder="1" applyAlignment="1">
      <alignment horizontal="center" vertical="center"/>
    </xf>
    <xf numFmtId="49" fontId="12" fillId="0" borderId="0" xfId="7" applyFont="1" applyFill="1" applyBorder="1" applyAlignment="1" applyProtection="1">
      <alignment horizontal="center" vertical="center" wrapText="1"/>
      <protection locked="0"/>
    </xf>
    <xf numFmtId="49" fontId="7" fillId="0" borderId="0" xfId="4" applyNumberFormat="1" applyFill="1" applyBorder="1" applyAlignment="1" applyProtection="1">
      <alignment horizontal="center" vertical="center" wrapText="1"/>
      <protection locked="0"/>
    </xf>
    <xf numFmtId="0" fontId="12" fillId="0" borderId="0" xfId="0" applyFont="1" applyAlignment="1">
      <alignment horizontal="center" vertical="center" wrapText="1"/>
    </xf>
    <xf numFmtId="0" fontId="12" fillId="0" borderId="0" xfId="0" applyFont="1" applyAlignment="1">
      <alignment horizontal="right" vertical="center" wrapText="1"/>
    </xf>
    <xf numFmtId="3" fontId="0" fillId="0" borderId="0" xfId="0" applyNumberFormat="1"/>
    <xf numFmtId="0" fontId="19" fillId="0" borderId="0" xfId="0" applyFont="1"/>
    <xf numFmtId="0" fontId="2" fillId="0" borderId="0" xfId="0" applyFont="1"/>
    <xf numFmtId="3" fontId="2" fillId="0" borderId="0" xfId="0" applyNumberFormat="1" applyFont="1"/>
    <xf numFmtId="3" fontId="20" fillId="0" borderId="0" xfId="0" applyNumberFormat="1" applyFont="1"/>
    <xf numFmtId="168" fontId="0" fillId="0" borderId="0" xfId="0" applyNumberFormat="1"/>
    <xf numFmtId="14" fontId="0" fillId="0" borderId="0" xfId="0" applyNumberFormat="1"/>
    <xf numFmtId="0" fontId="4" fillId="0" borderId="12" xfId="5" applyFont="1" applyFill="1" applyBorder="1" applyAlignment="1" applyProtection="1">
      <alignment horizontal="left" vertical="center" wrapText="1"/>
    </xf>
    <xf numFmtId="0" fontId="4" fillId="0" borderId="12" xfId="5" applyFont="1" applyFill="1" applyBorder="1" applyAlignment="1" applyProtection="1">
      <alignment vertical="center" wrapText="1"/>
    </xf>
    <xf numFmtId="1" fontId="4" fillId="0" borderId="12" xfId="5" applyNumberFormat="1" applyFont="1" applyFill="1" applyBorder="1" applyAlignment="1" applyProtection="1">
      <alignment horizontal="left" vertical="center" wrapText="1"/>
    </xf>
    <xf numFmtId="0" fontId="4" fillId="0" borderId="12" xfId="5" applyFont="1" applyFill="1" applyBorder="1" applyAlignment="1" applyProtection="1">
      <alignment horizontal="center" vertical="center" wrapText="1"/>
    </xf>
    <xf numFmtId="3" fontId="4" fillId="0" borderId="12" xfId="6" applyNumberFormat="1" applyFont="1" applyFill="1" applyBorder="1" applyAlignment="1" applyProtection="1">
      <alignment horizontal="center" vertical="center" wrapText="1"/>
      <protection locked="0"/>
    </xf>
    <xf numFmtId="3" fontId="4" fillId="0" borderId="11" xfId="0" applyNumberFormat="1" applyFont="1" applyFill="1" applyBorder="1" applyAlignment="1">
      <alignment vertical="center" wrapText="1"/>
    </xf>
    <xf numFmtId="3" fontId="4" fillId="0" borderId="12" xfId="0" applyNumberFormat="1" applyFont="1" applyFill="1" applyBorder="1" applyAlignment="1">
      <alignment vertical="center" wrapText="1"/>
    </xf>
    <xf numFmtId="0" fontId="4" fillId="0" borderId="12" xfId="0" applyFont="1" applyFill="1" applyBorder="1" applyAlignment="1">
      <alignment horizontal="center" vertical="center" wrapText="1"/>
    </xf>
    <xf numFmtId="49" fontId="14" fillId="0" borderId="12" xfId="7" applyFont="1" applyFill="1" applyBorder="1" applyAlignment="1" applyProtection="1">
      <alignment horizontal="center" vertical="center" wrapText="1"/>
      <protection locked="0"/>
    </xf>
    <xf numFmtId="0" fontId="4" fillId="0" borderId="12" xfId="0" applyFont="1" applyFill="1" applyBorder="1" applyAlignment="1">
      <alignment vertical="center" wrapText="1"/>
    </xf>
    <xf numFmtId="0" fontId="4" fillId="0" borderId="12" xfId="0" applyFont="1" applyFill="1" applyBorder="1" applyAlignment="1">
      <alignment horizontal="left" vertical="center" wrapText="1"/>
    </xf>
    <xf numFmtId="3" fontId="4" fillId="0" borderId="12" xfId="0" applyNumberFormat="1" applyFont="1" applyFill="1" applyBorder="1" applyAlignment="1">
      <alignment horizontal="right" vertical="center" wrapText="1"/>
    </xf>
    <xf numFmtId="0" fontId="4" fillId="0" borderId="18" xfId="0" applyFont="1" applyFill="1" applyBorder="1" applyAlignment="1">
      <alignment vertical="center" wrapText="1"/>
    </xf>
    <xf numFmtId="0" fontId="4" fillId="0" borderId="18" xfId="0" applyFont="1" applyFill="1" applyBorder="1" applyAlignment="1">
      <alignment horizontal="left" vertical="center" wrapText="1"/>
    </xf>
    <xf numFmtId="0" fontId="4" fillId="0" borderId="18" xfId="0" applyFont="1" applyFill="1" applyBorder="1" applyAlignment="1">
      <alignment vertical="center" wrapText="1"/>
    </xf>
    <xf numFmtId="1" fontId="4" fillId="0" borderId="18" xfId="0" applyNumberFormat="1" applyFont="1" applyFill="1" applyBorder="1" applyAlignment="1">
      <alignment horizontal="left" vertical="center" wrapText="1"/>
    </xf>
    <xf numFmtId="0" fontId="4" fillId="0" borderId="18" xfId="0" applyFont="1" applyFill="1" applyBorder="1" applyAlignment="1">
      <alignment horizontal="center" vertical="center" wrapText="1"/>
    </xf>
    <xf numFmtId="3" fontId="4" fillId="0" borderId="18" xfId="0" applyNumberFormat="1" applyFont="1" applyFill="1" applyBorder="1" applyAlignment="1">
      <alignment horizontal="right" vertical="center" wrapText="1"/>
    </xf>
    <xf numFmtId="3" fontId="4" fillId="0" borderId="18" xfId="0" applyNumberFormat="1" applyFont="1" applyFill="1" applyBorder="1" applyAlignment="1">
      <alignment horizontal="center" vertical="center" wrapText="1"/>
    </xf>
    <xf numFmtId="49" fontId="14" fillId="0" borderId="18" xfId="7" applyFont="1" applyFill="1" applyBorder="1" applyAlignment="1" applyProtection="1">
      <alignment horizontal="center" vertical="center" wrapText="1"/>
      <protection locked="0"/>
    </xf>
    <xf numFmtId="168" fontId="4" fillId="0" borderId="18" xfId="1" applyNumberFormat="1" applyFont="1" applyFill="1" applyBorder="1" applyAlignment="1" applyProtection="1">
      <alignment vertical="center" wrapText="1"/>
      <protection locked="0"/>
    </xf>
    <xf numFmtId="3" fontId="4" fillId="0" borderId="18" xfId="7" applyNumberFormat="1" applyFont="1" applyFill="1" applyBorder="1" applyAlignment="1" applyProtection="1">
      <alignment horizontal="center" vertical="center" wrapText="1"/>
      <protection locked="0"/>
    </xf>
    <xf numFmtId="0" fontId="4" fillId="0" borderId="11" xfId="0" applyFont="1" applyFill="1" applyBorder="1" applyAlignment="1">
      <alignment vertical="center" wrapText="1"/>
    </xf>
    <xf numFmtId="0" fontId="4" fillId="0" borderId="11" xfId="0" applyFont="1" applyFill="1" applyBorder="1" applyAlignment="1">
      <alignment horizontal="left" vertical="center" wrapText="1"/>
    </xf>
    <xf numFmtId="0" fontId="4" fillId="0" borderId="11" xfId="0" applyFont="1" applyFill="1" applyBorder="1" applyAlignment="1">
      <alignment vertical="center" wrapText="1"/>
    </xf>
    <xf numFmtId="1" fontId="4" fillId="0" borderId="11" xfId="0" applyNumberFormat="1" applyFont="1" applyFill="1" applyBorder="1" applyAlignment="1">
      <alignment horizontal="left" vertical="center" wrapText="1"/>
    </xf>
    <xf numFmtId="0" fontId="15" fillId="0" borderId="11" xfId="0" applyFont="1" applyFill="1" applyBorder="1" applyAlignment="1">
      <alignment horizontal="center" vertical="center" wrapText="1"/>
    </xf>
    <xf numFmtId="3" fontId="4" fillId="0" borderId="11" xfId="0" applyNumberFormat="1" applyFont="1" applyFill="1" applyBorder="1" applyAlignment="1">
      <alignment horizontal="right" vertical="center" wrapText="1"/>
    </xf>
    <xf numFmtId="3" fontId="4" fillId="0" borderId="11" xfId="0" applyNumberFormat="1" applyFont="1" applyFill="1" applyBorder="1" applyAlignment="1">
      <alignment horizontal="center" vertical="center" wrapText="1"/>
    </xf>
    <xf numFmtId="0" fontId="4" fillId="0" borderId="11" xfId="0" applyFont="1" applyFill="1" applyBorder="1" applyAlignment="1">
      <alignment horizontal="center" vertical="center" wrapText="1"/>
    </xf>
    <xf numFmtId="49" fontId="14" fillId="0" borderId="11" xfId="7" applyFont="1" applyFill="1" applyBorder="1" applyAlignment="1" applyProtection="1">
      <alignment horizontal="center" vertical="center" wrapText="1"/>
      <protection locked="0"/>
    </xf>
    <xf numFmtId="168" fontId="4" fillId="0" borderId="11" xfId="1" applyNumberFormat="1" applyFont="1" applyFill="1" applyBorder="1" applyAlignment="1" applyProtection="1">
      <alignment vertical="center" wrapText="1"/>
      <protection locked="0"/>
    </xf>
    <xf numFmtId="0" fontId="4" fillId="0" borderId="18" xfId="0" applyFont="1" applyFill="1" applyBorder="1" applyAlignment="1">
      <alignment horizontal="center" vertical="center" wrapText="1"/>
    </xf>
    <xf numFmtId="49" fontId="14" fillId="0" borderId="18" xfId="7" applyFont="1" applyFill="1" applyBorder="1" applyAlignment="1" applyProtection="1">
      <alignment horizontal="center" vertical="center" wrapText="1"/>
      <protection locked="0"/>
    </xf>
    <xf numFmtId="168" fontId="4" fillId="0" borderId="18" xfId="1" applyNumberFormat="1" applyFont="1" applyFill="1" applyBorder="1" applyAlignment="1" applyProtection="1">
      <alignment horizontal="center" vertical="center" wrapText="1"/>
      <protection locked="0"/>
    </xf>
    <xf numFmtId="0" fontId="4" fillId="0" borderId="11" xfId="0" applyFont="1" applyFill="1" applyBorder="1" applyAlignment="1">
      <alignment horizontal="center" vertical="center" wrapText="1"/>
    </xf>
    <xf numFmtId="49" fontId="14" fillId="0" borderId="11" xfId="7" applyFont="1" applyFill="1" applyBorder="1" applyAlignment="1" applyProtection="1">
      <alignment horizontal="center" vertical="center" wrapText="1"/>
      <protection locked="0"/>
    </xf>
    <xf numFmtId="1" fontId="4" fillId="0" borderId="12" xfId="0" applyNumberFormat="1" applyFont="1" applyFill="1" applyBorder="1" applyAlignment="1">
      <alignment horizontal="left" vertical="center" wrapText="1"/>
    </xf>
    <xf numFmtId="3" fontId="4" fillId="0" borderId="18" xfId="0" applyNumberFormat="1" applyFont="1" applyFill="1" applyBorder="1" applyAlignment="1">
      <alignment vertical="center" wrapText="1"/>
    </xf>
    <xf numFmtId="0" fontId="4" fillId="0" borderId="17" xfId="0" applyFont="1" applyFill="1" applyBorder="1" applyAlignment="1">
      <alignment vertical="center" wrapText="1"/>
    </xf>
    <xf numFmtId="0" fontId="4" fillId="0" borderId="17" xfId="0" applyFont="1" applyFill="1" applyBorder="1" applyAlignment="1">
      <alignment horizontal="left" vertical="center" wrapText="1"/>
    </xf>
    <xf numFmtId="0" fontId="4" fillId="0" borderId="17" xfId="0" applyFont="1" applyFill="1" applyBorder="1" applyAlignment="1">
      <alignment horizontal="center" vertical="center" wrapText="1"/>
    </xf>
    <xf numFmtId="1" fontId="4" fillId="0" borderId="17" xfId="0" applyNumberFormat="1" applyFont="1" applyFill="1" applyBorder="1" applyAlignment="1">
      <alignment horizontal="left" vertical="center" wrapText="1"/>
    </xf>
    <xf numFmtId="0" fontId="4" fillId="0" borderId="17" xfId="0" applyFont="1" applyFill="1" applyBorder="1" applyAlignment="1">
      <alignment horizontal="center" vertical="center" wrapText="1"/>
    </xf>
    <xf numFmtId="3" fontId="4" fillId="0" borderId="17" xfId="0" applyNumberFormat="1" applyFont="1" applyFill="1" applyBorder="1" applyAlignment="1">
      <alignment vertical="center" wrapText="1"/>
    </xf>
    <xf numFmtId="3" fontId="4" fillId="0" borderId="17" xfId="0" applyNumberFormat="1" applyFont="1" applyFill="1" applyBorder="1" applyAlignment="1">
      <alignment horizontal="center" vertical="center" wrapText="1"/>
    </xf>
    <xf numFmtId="49" fontId="4" fillId="0" borderId="17" xfId="7" applyFont="1" applyFill="1" applyBorder="1" applyAlignment="1" applyProtection="1">
      <alignment horizontal="center" vertical="center" wrapText="1"/>
      <protection locked="0"/>
    </xf>
    <xf numFmtId="49" fontId="14" fillId="0" borderId="17" xfId="7" applyFont="1" applyFill="1" applyBorder="1" applyAlignment="1" applyProtection="1">
      <alignment horizontal="center" vertical="center" wrapText="1"/>
      <protection locked="0"/>
    </xf>
    <xf numFmtId="168" fontId="4" fillId="0" borderId="17" xfId="1" applyNumberFormat="1" applyFont="1" applyFill="1" applyBorder="1" applyAlignment="1" applyProtection="1">
      <alignment horizontal="center" vertical="center" wrapText="1"/>
      <protection locked="0"/>
    </xf>
    <xf numFmtId="3" fontId="4" fillId="0" borderId="17" xfId="7" applyNumberFormat="1" applyFont="1" applyFill="1" applyBorder="1" applyAlignment="1" applyProtection="1">
      <alignment horizontal="center" vertical="center" wrapText="1"/>
      <protection locked="0"/>
    </xf>
    <xf numFmtId="0" fontId="15" fillId="0" borderId="17" xfId="0" applyFont="1" applyFill="1" applyBorder="1" applyAlignment="1">
      <alignment vertical="center" wrapText="1"/>
    </xf>
    <xf numFmtId="0" fontId="15" fillId="0" borderId="17" xfId="0" applyFont="1" applyFill="1" applyBorder="1" applyAlignment="1">
      <alignment horizontal="left" vertical="center" wrapText="1"/>
    </xf>
    <xf numFmtId="0" fontId="15" fillId="0" borderId="17" xfId="0" applyFont="1" applyFill="1" applyBorder="1" applyAlignment="1">
      <alignment horizontal="center" vertical="center" wrapText="1"/>
    </xf>
    <xf numFmtId="49" fontId="15" fillId="0" borderId="17" xfId="7" applyFont="1" applyFill="1" applyBorder="1" applyAlignment="1" applyProtection="1">
      <alignment horizontal="center" vertical="center" wrapText="1"/>
      <protection locked="0"/>
    </xf>
    <xf numFmtId="49" fontId="14" fillId="0" borderId="17" xfId="7" applyFont="1" applyFill="1" applyBorder="1" applyAlignment="1" applyProtection="1">
      <alignment horizontal="center" vertical="center" wrapText="1"/>
      <protection locked="0"/>
    </xf>
    <xf numFmtId="0" fontId="15" fillId="0" borderId="11" xfId="0" applyFont="1" applyFill="1" applyBorder="1" applyAlignment="1">
      <alignment vertical="center" wrapText="1"/>
    </xf>
    <xf numFmtId="0" fontId="15" fillId="0" borderId="11" xfId="0" applyFont="1" applyFill="1" applyBorder="1" applyAlignment="1">
      <alignment horizontal="left" vertical="center" wrapText="1"/>
    </xf>
    <xf numFmtId="0" fontId="4" fillId="0" borderId="17" xfId="0" applyFont="1" applyFill="1" applyBorder="1" applyAlignment="1">
      <alignment vertical="center" wrapText="1"/>
    </xf>
    <xf numFmtId="3" fontId="4" fillId="0" borderId="17" xfId="0" applyNumberFormat="1" applyFont="1" applyFill="1" applyBorder="1" applyAlignment="1">
      <alignment horizontal="right" vertical="center" wrapText="1"/>
    </xf>
    <xf numFmtId="168" fontId="4" fillId="0" borderId="17" xfId="1" applyNumberFormat="1" applyFont="1" applyFill="1" applyBorder="1" applyAlignment="1" applyProtection="1">
      <alignment vertical="center" wrapText="1"/>
      <protection locked="0"/>
    </xf>
    <xf numFmtId="3" fontId="4" fillId="0" borderId="11" xfId="0" applyNumberFormat="1" applyFont="1" applyFill="1" applyBorder="1" applyAlignment="1">
      <alignment horizontal="right" vertical="center" wrapText="1"/>
    </xf>
    <xf numFmtId="3" fontId="4" fillId="0" borderId="12" xfId="8" applyNumberFormat="1" applyFill="1" applyBorder="1" applyAlignment="1">
      <alignment horizontal="right" vertical="center"/>
    </xf>
    <xf numFmtId="3" fontId="4" fillId="0" borderId="18" xfId="8" applyNumberFormat="1" applyFill="1" applyBorder="1" applyAlignment="1">
      <alignment horizontal="right" vertical="center"/>
    </xf>
    <xf numFmtId="3" fontId="4" fillId="0" borderId="18" xfId="0" applyNumberFormat="1" applyFont="1" applyFill="1" applyBorder="1" applyAlignment="1">
      <alignment horizontal="right" vertical="center" wrapText="1"/>
    </xf>
    <xf numFmtId="3" fontId="4" fillId="0" borderId="11" xfId="8" applyNumberFormat="1" applyFill="1" applyBorder="1" applyAlignment="1">
      <alignment horizontal="right" vertical="center"/>
    </xf>
    <xf numFmtId="0" fontId="0" fillId="0" borderId="0" xfId="0" applyFill="1" applyAlignment="1">
      <alignment vertical="center" wrapText="1"/>
    </xf>
  </cellXfs>
  <cellStyles count="9">
    <cellStyle name="BodyStyle" xfId="7"/>
    <cellStyle name="Currency" xfId="6"/>
    <cellStyle name="HeaderStyle" xfId="5"/>
    <cellStyle name="Hipervínculo 2" xfId="4"/>
    <cellStyle name="Millares" xfId="1" builtinId="3"/>
    <cellStyle name="Normal" xfId="0" builtinId="0"/>
    <cellStyle name="Normal 3" xfId="3"/>
    <cellStyle name="Normal_Formato necesidades Ppto y CISE2006" xfId="8"/>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385081</xdr:colOff>
      <xdr:row>0</xdr:row>
      <xdr:rowOff>0</xdr:rowOff>
    </xdr:from>
    <xdr:to>
      <xdr:col>22</xdr:col>
      <xdr:colOff>934095</xdr:colOff>
      <xdr:row>1</xdr:row>
      <xdr:rowOff>326571</xdr:rowOff>
    </xdr:to>
    <xdr:pic>
      <xdr:nvPicPr>
        <xdr:cNvPr id="2" name="Imagen 1">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713306" y="0"/>
          <a:ext cx="2377814" cy="831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jorge.gonzalez@cdm.gov.co" TargetMode="External"/><Relationship Id="rId13" Type="http://schemas.openxmlformats.org/officeDocument/2006/relationships/printerSettings" Target="../printerSettings/printerSettings1.bin"/><Relationship Id="rId3" Type="http://schemas.openxmlformats.org/officeDocument/2006/relationships/hyperlink" Target="mailto:jorge.gonzalez@cdm.gov.co" TargetMode="External"/><Relationship Id="rId7" Type="http://schemas.openxmlformats.org/officeDocument/2006/relationships/hyperlink" Target="mailto:jorge.gonzalez@cdm.gov.co" TargetMode="External"/><Relationship Id="rId12" Type="http://schemas.openxmlformats.org/officeDocument/2006/relationships/hyperlink" Target="mailto:jorge.gonzalez@cdm.gov.co" TargetMode="External"/><Relationship Id="rId2" Type="http://schemas.openxmlformats.org/officeDocument/2006/relationships/hyperlink" Target="mailto:jorge.gonzalez@cdm.gov.co" TargetMode="External"/><Relationship Id="rId16" Type="http://schemas.openxmlformats.org/officeDocument/2006/relationships/comments" Target="../comments1.xml"/><Relationship Id="rId1" Type="http://schemas.openxmlformats.org/officeDocument/2006/relationships/hyperlink" Target="https://www.cdm.gov.co/cgm/Paginaweb/SitePages/home.aspx" TargetMode="External"/><Relationship Id="rId6" Type="http://schemas.openxmlformats.org/officeDocument/2006/relationships/hyperlink" Target="mailto:jorge.gonzalez@cdm.gov.co" TargetMode="External"/><Relationship Id="rId11" Type="http://schemas.openxmlformats.org/officeDocument/2006/relationships/hyperlink" Target="mailto:jorge.gonzalez@cdm.gov.co" TargetMode="External"/><Relationship Id="rId5" Type="http://schemas.openxmlformats.org/officeDocument/2006/relationships/hyperlink" Target="mailto:jorge.gonzalez@cdm.gov.co" TargetMode="External"/><Relationship Id="rId15" Type="http://schemas.openxmlformats.org/officeDocument/2006/relationships/vmlDrawing" Target="../drawings/vmlDrawing1.vml"/><Relationship Id="rId10" Type="http://schemas.openxmlformats.org/officeDocument/2006/relationships/hyperlink" Target="mailto:jorge.gonzalez@cdm.gov.co" TargetMode="External"/><Relationship Id="rId4" Type="http://schemas.openxmlformats.org/officeDocument/2006/relationships/hyperlink" Target="mailto:jorge.gonzalez@cdm.gov.co" TargetMode="External"/><Relationship Id="rId9" Type="http://schemas.openxmlformats.org/officeDocument/2006/relationships/hyperlink" Target="mailto:jorge.gonzalez@cdm.gov.co" TargetMode="External"/><Relationship Id="rId1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84"/>
  <sheetViews>
    <sheetView showGridLines="0" tabSelected="1" zoomScale="70" zoomScaleNormal="70" workbookViewId="0">
      <selection activeCell="A7" sqref="A7"/>
    </sheetView>
  </sheetViews>
  <sheetFormatPr baseColWidth="10" defaultColWidth="9.140625" defaultRowHeight="15" x14ac:dyDescent="0.25"/>
  <cols>
    <col min="1" max="1" width="32.85546875" customWidth="1"/>
    <col min="2" max="2" width="33.5703125" customWidth="1"/>
    <col min="3" max="3" width="53.28515625" customWidth="1"/>
    <col min="4" max="4" width="26.7109375" customWidth="1"/>
    <col min="5" max="5" width="36" customWidth="1"/>
    <col min="6" max="6" width="20" customWidth="1"/>
    <col min="7" max="7" width="20.85546875" customWidth="1"/>
    <col min="8" max="8" width="18.85546875" customWidth="1"/>
    <col min="9" max="9" width="21.7109375" customWidth="1"/>
    <col min="10" max="10" width="16.85546875" customWidth="1"/>
    <col min="11" max="11" width="17.5703125" customWidth="1"/>
    <col min="12" max="12" width="20.5703125" customWidth="1"/>
    <col min="13" max="13" width="22.140625" customWidth="1"/>
    <col min="14" max="14" width="16.5703125" customWidth="1"/>
    <col min="15" max="15" width="19.5703125" customWidth="1"/>
    <col min="16" max="16" width="20.42578125" customWidth="1"/>
    <col min="17" max="17" width="18.5703125" customWidth="1"/>
    <col min="18" max="18" width="31" customWidth="1"/>
    <col min="19" max="19" width="25" customWidth="1"/>
    <col min="20" max="20" width="32.28515625" customWidth="1"/>
    <col min="21" max="21" width="25.42578125" customWidth="1"/>
    <col min="22" max="22" width="27.42578125" customWidth="1"/>
    <col min="23" max="23" width="23.28515625" bestFit="1" customWidth="1"/>
    <col min="24" max="24" width="30.85546875" customWidth="1"/>
    <col min="25" max="25" width="18.140625" style="54" customWidth="1"/>
    <col min="27" max="27" width="12.7109375" bestFit="1" customWidth="1"/>
  </cols>
  <sheetData>
    <row r="1" spans="1:25" s="7" customFormat="1" ht="39.75" customHeight="1" thickBot="1" x14ac:dyDescent="0.25">
      <c r="A1" s="1" t="s">
        <v>0</v>
      </c>
      <c r="B1" s="2" t="s">
        <v>1</v>
      </c>
      <c r="C1" s="3"/>
      <c r="D1" s="3"/>
      <c r="E1" s="3"/>
      <c r="F1" s="3"/>
      <c r="G1" s="3"/>
      <c r="H1" s="3"/>
      <c r="I1" s="3"/>
      <c r="J1" s="3"/>
      <c r="K1" s="3"/>
      <c r="L1" s="3"/>
      <c r="M1" s="3"/>
      <c r="N1" s="3"/>
      <c r="O1" s="3"/>
      <c r="P1" s="3"/>
      <c r="Q1" s="3"/>
      <c r="R1" s="3"/>
      <c r="S1" s="3"/>
      <c r="T1" s="3"/>
      <c r="U1" s="4"/>
      <c r="V1" s="5"/>
      <c r="W1" s="6"/>
      <c r="Y1" s="8"/>
    </row>
    <row r="2" spans="1:25" s="7" customFormat="1" ht="30.75" customHeight="1" thickBot="1" x14ac:dyDescent="0.25">
      <c r="A2" s="1" t="s">
        <v>2</v>
      </c>
      <c r="B2" s="9"/>
      <c r="C2" s="10"/>
      <c r="D2" s="10"/>
      <c r="E2" s="10"/>
      <c r="F2" s="10"/>
      <c r="G2" s="10"/>
      <c r="H2" s="10"/>
      <c r="I2" s="10"/>
      <c r="J2" s="10"/>
      <c r="K2" s="10"/>
      <c r="L2" s="10"/>
      <c r="M2" s="10"/>
      <c r="N2" s="10"/>
      <c r="O2" s="10"/>
      <c r="P2" s="10"/>
      <c r="Q2" s="10"/>
      <c r="R2" s="10"/>
      <c r="S2" s="10"/>
      <c r="T2" s="10"/>
      <c r="U2" s="11"/>
      <c r="V2" s="12"/>
      <c r="W2" s="13"/>
      <c r="Y2" s="8"/>
    </row>
    <row r="3" spans="1:25" s="7" customFormat="1" ht="15.75" thickBot="1" x14ac:dyDescent="0.25">
      <c r="A3" s="14"/>
      <c r="B3" s="15"/>
      <c r="C3" s="15"/>
      <c r="D3" s="15"/>
      <c r="E3" s="15"/>
      <c r="F3" s="15"/>
      <c r="G3" s="15"/>
      <c r="H3" s="15"/>
      <c r="I3" s="15"/>
      <c r="J3" s="15"/>
      <c r="K3" s="15"/>
      <c r="L3" s="15"/>
      <c r="M3" s="15"/>
      <c r="N3" s="15"/>
      <c r="O3" s="15"/>
      <c r="P3" s="15"/>
      <c r="Q3" s="15"/>
      <c r="R3" s="15"/>
      <c r="S3" s="15"/>
      <c r="T3" s="15"/>
      <c r="U3" s="15"/>
      <c r="V3" s="15"/>
      <c r="W3" s="16"/>
      <c r="Y3" s="8"/>
    </row>
    <row r="4" spans="1:25" s="7" customFormat="1" ht="28.5" customHeight="1" x14ac:dyDescent="0.2">
      <c r="A4" s="17" t="s">
        <v>3</v>
      </c>
      <c r="B4" s="18" t="s">
        <v>4</v>
      </c>
      <c r="C4" s="17" t="s">
        <v>5</v>
      </c>
      <c r="D4" s="19" t="s">
        <v>6</v>
      </c>
      <c r="E4" s="20" t="s">
        <v>7</v>
      </c>
      <c r="F4" s="20"/>
      <c r="G4" s="20"/>
      <c r="H4" s="20" t="s">
        <v>8</v>
      </c>
      <c r="I4" s="20"/>
      <c r="J4" s="20"/>
      <c r="K4" s="20"/>
      <c r="L4" s="21" t="s">
        <v>9</v>
      </c>
      <c r="M4" s="21"/>
      <c r="N4" s="21"/>
      <c r="O4" s="20" t="s">
        <v>10</v>
      </c>
      <c r="P4" s="20"/>
      <c r="Q4" s="20"/>
      <c r="R4" s="22" t="s">
        <v>11</v>
      </c>
      <c r="S4" s="22"/>
      <c r="T4" s="22"/>
      <c r="U4" s="22"/>
      <c r="V4" s="22"/>
      <c r="W4" s="22"/>
      <c r="Y4" s="8"/>
    </row>
    <row r="5" spans="1:25" s="31" customFormat="1" ht="45.75" customHeight="1" x14ac:dyDescent="0.2">
      <c r="A5" s="23" t="s">
        <v>12</v>
      </c>
      <c r="B5" s="24" t="s">
        <v>13</v>
      </c>
      <c r="C5" s="24" t="s">
        <v>14</v>
      </c>
      <c r="D5" s="25" t="s">
        <v>15</v>
      </c>
      <c r="E5" s="26">
        <v>32243625</v>
      </c>
      <c r="F5" s="26"/>
      <c r="G5" s="26"/>
      <c r="H5" s="27" t="s">
        <v>16</v>
      </c>
      <c r="I5" s="27"/>
      <c r="J5" s="27"/>
      <c r="K5" s="27"/>
      <c r="L5" s="28">
        <f>SUM(M8:M65)</f>
        <v>3038180850</v>
      </c>
      <c r="M5" s="28"/>
      <c r="N5" s="28"/>
      <c r="O5" s="29">
        <f>SUM(V8:V65)</f>
        <v>2387827995</v>
      </c>
      <c r="P5" s="29"/>
      <c r="Q5" s="29"/>
      <c r="R5" s="30" t="s">
        <v>17</v>
      </c>
      <c r="S5" s="30"/>
      <c r="T5" s="30"/>
      <c r="U5" s="30"/>
      <c r="V5" s="30"/>
      <c r="W5" s="30"/>
      <c r="Y5" s="32"/>
    </row>
    <row r="6" spans="1:25" s="7" customFormat="1" ht="99" customHeight="1" x14ac:dyDescent="0.2">
      <c r="A6" s="33" t="s">
        <v>18</v>
      </c>
      <c r="B6" s="33" t="s">
        <v>19</v>
      </c>
      <c r="C6" s="34" t="s">
        <v>20</v>
      </c>
      <c r="D6" s="35"/>
      <c r="E6" s="35"/>
      <c r="F6" s="35"/>
      <c r="G6" s="35"/>
      <c r="H6" s="35"/>
      <c r="I6" s="35"/>
      <c r="J6" s="35"/>
      <c r="K6" s="36"/>
      <c r="L6" s="33" t="s">
        <v>21</v>
      </c>
      <c r="M6" s="37">
        <f>280*1423500</f>
        <v>398580000</v>
      </c>
      <c r="N6" s="38" t="s">
        <v>22</v>
      </c>
      <c r="O6" s="37">
        <f>M6*10%</f>
        <v>39858000</v>
      </c>
      <c r="P6" s="39" t="s">
        <v>23</v>
      </c>
      <c r="Q6" s="40"/>
      <c r="R6" s="41">
        <f>IFERROR(((O5+W32+W38+W39+W40+W41+W12+W13)/L5)*100, "0")</f>
        <v>80.441609063528915</v>
      </c>
      <c r="S6" s="41"/>
      <c r="T6" s="41"/>
      <c r="U6" s="41"/>
      <c r="V6" s="41"/>
      <c r="W6" s="41"/>
      <c r="Y6" s="8"/>
    </row>
    <row r="7" spans="1:25" s="51" customFormat="1" ht="115.5" customHeight="1" x14ac:dyDescent="0.25">
      <c r="A7" s="42" t="s">
        <v>24</v>
      </c>
      <c r="B7" s="43" t="s">
        <v>25</v>
      </c>
      <c r="C7" s="44" t="s">
        <v>26</v>
      </c>
      <c r="D7" s="45" t="s">
        <v>27</v>
      </c>
      <c r="E7" s="46" t="s">
        <v>28</v>
      </c>
      <c r="F7" s="47" t="s">
        <v>29</v>
      </c>
      <c r="G7" s="47" t="s">
        <v>30</v>
      </c>
      <c r="H7" s="47" t="s">
        <v>31</v>
      </c>
      <c r="I7" s="47" t="s">
        <v>32</v>
      </c>
      <c r="J7" s="47" t="s">
        <v>33</v>
      </c>
      <c r="K7" s="47" t="s">
        <v>34</v>
      </c>
      <c r="L7" s="47" t="s">
        <v>35</v>
      </c>
      <c r="M7" s="47" t="s">
        <v>36</v>
      </c>
      <c r="N7" s="47" t="s">
        <v>37</v>
      </c>
      <c r="O7" s="47" t="s">
        <v>38</v>
      </c>
      <c r="P7" s="47" t="s">
        <v>39</v>
      </c>
      <c r="Q7" s="47" t="s">
        <v>40</v>
      </c>
      <c r="R7" s="48" t="s">
        <v>41</v>
      </c>
      <c r="S7" s="48" t="s">
        <v>42</v>
      </c>
      <c r="T7" s="48" t="s">
        <v>43</v>
      </c>
      <c r="U7" s="49" t="s">
        <v>44</v>
      </c>
      <c r="V7" s="50" t="s">
        <v>45</v>
      </c>
      <c r="W7" s="50" t="s">
        <v>46</v>
      </c>
      <c r="Y7" s="52"/>
    </row>
    <row r="8" spans="1:25" ht="61.9" customHeight="1" x14ac:dyDescent="0.25">
      <c r="A8" s="83" t="s">
        <v>47</v>
      </c>
      <c r="B8" s="83" t="s">
        <v>48</v>
      </c>
      <c r="C8" s="84" t="s">
        <v>49</v>
      </c>
      <c r="D8" s="85">
        <v>212020200800</v>
      </c>
      <c r="E8" s="85" t="s">
        <v>50</v>
      </c>
      <c r="F8" s="86">
        <v>2</v>
      </c>
      <c r="G8" s="86">
        <v>2</v>
      </c>
      <c r="H8" s="86">
        <v>4</v>
      </c>
      <c r="I8" s="86">
        <v>1</v>
      </c>
      <c r="J8" s="86" t="s">
        <v>51</v>
      </c>
      <c r="K8" s="87">
        <v>0</v>
      </c>
      <c r="L8" s="88">
        <f>5257003*4</f>
        <v>21028012</v>
      </c>
      <c r="M8" s="89">
        <f>+L8</f>
        <v>21028012</v>
      </c>
      <c r="N8" s="90">
        <v>0</v>
      </c>
      <c r="O8" s="90">
        <v>0</v>
      </c>
      <c r="P8" s="61" t="s">
        <v>52</v>
      </c>
      <c r="Q8" s="61" t="s">
        <v>53</v>
      </c>
      <c r="R8" s="61" t="s">
        <v>54</v>
      </c>
      <c r="S8" s="61" t="s">
        <v>55</v>
      </c>
      <c r="T8" s="61" t="s">
        <v>56</v>
      </c>
      <c r="U8" s="91" t="s">
        <v>57</v>
      </c>
      <c r="V8" s="58">
        <v>21028012</v>
      </c>
      <c r="W8" s="59">
        <f>L8-V8</f>
        <v>0</v>
      </c>
    </row>
    <row r="9" spans="1:25" ht="76.150000000000006" customHeight="1" x14ac:dyDescent="0.25">
      <c r="A9" s="83" t="s">
        <v>47</v>
      </c>
      <c r="B9" s="83" t="s">
        <v>58</v>
      </c>
      <c r="C9" s="84" t="s">
        <v>59</v>
      </c>
      <c r="D9" s="85">
        <v>212020200800</v>
      </c>
      <c r="E9" s="85" t="s">
        <v>50</v>
      </c>
      <c r="F9" s="86">
        <v>3</v>
      </c>
      <c r="G9" s="86">
        <v>3</v>
      </c>
      <c r="H9" s="86">
        <v>10</v>
      </c>
      <c r="I9" s="86" t="s">
        <v>60</v>
      </c>
      <c r="J9" s="86" t="s">
        <v>51</v>
      </c>
      <c r="K9" s="87" t="s">
        <v>61</v>
      </c>
      <c r="L9" s="88">
        <v>247665012</v>
      </c>
      <c r="M9" s="89">
        <f>L9</f>
        <v>247665012</v>
      </c>
      <c r="N9" s="90">
        <v>0</v>
      </c>
      <c r="O9" s="90">
        <v>0</v>
      </c>
      <c r="P9" s="61" t="s">
        <v>52</v>
      </c>
      <c r="Q9" s="61" t="s">
        <v>53</v>
      </c>
      <c r="R9" s="61" t="s">
        <v>54</v>
      </c>
      <c r="S9" s="61" t="s">
        <v>55</v>
      </c>
      <c r="T9" s="61" t="s">
        <v>56</v>
      </c>
      <c r="U9" s="91" t="s">
        <v>62</v>
      </c>
      <c r="V9" s="58">
        <v>247665012</v>
      </c>
      <c r="W9" s="59">
        <f t="shared" ref="W9:W46" si="0">L9-V9</f>
        <v>0</v>
      </c>
    </row>
    <row r="10" spans="1:25" ht="37.15" customHeight="1" x14ac:dyDescent="0.25">
      <c r="A10" s="83" t="s">
        <v>63</v>
      </c>
      <c r="B10" s="83" t="s">
        <v>64</v>
      </c>
      <c r="C10" s="84" t="s">
        <v>65</v>
      </c>
      <c r="D10" s="85">
        <v>212020200800</v>
      </c>
      <c r="E10" s="85" t="s">
        <v>50</v>
      </c>
      <c r="F10" s="86">
        <v>2</v>
      </c>
      <c r="G10" s="86">
        <v>2</v>
      </c>
      <c r="H10" s="86">
        <v>4</v>
      </c>
      <c r="I10" s="86">
        <v>1</v>
      </c>
      <c r="J10" s="86" t="s">
        <v>51</v>
      </c>
      <c r="K10" s="86">
        <v>0</v>
      </c>
      <c r="L10" s="88">
        <f>5854390*4</f>
        <v>23417560</v>
      </c>
      <c r="M10" s="89">
        <f t="shared" ref="M10:M18" si="1">+L10</f>
        <v>23417560</v>
      </c>
      <c r="N10" s="90">
        <v>0</v>
      </c>
      <c r="O10" s="90">
        <v>0</v>
      </c>
      <c r="P10" s="61" t="s">
        <v>52</v>
      </c>
      <c r="Q10" s="61" t="s">
        <v>53</v>
      </c>
      <c r="R10" s="61" t="s">
        <v>54</v>
      </c>
      <c r="S10" s="61" t="s">
        <v>55</v>
      </c>
      <c r="T10" s="61" t="s">
        <v>56</v>
      </c>
      <c r="U10" s="91" t="s">
        <v>66</v>
      </c>
      <c r="V10" s="58">
        <v>23417560</v>
      </c>
      <c r="W10" s="59">
        <f t="shared" si="0"/>
        <v>0</v>
      </c>
    </row>
    <row r="11" spans="1:25" ht="48.6" customHeight="1" x14ac:dyDescent="0.25">
      <c r="A11" s="92" t="s">
        <v>67</v>
      </c>
      <c r="B11" s="93" t="s">
        <v>68</v>
      </c>
      <c r="C11" s="92" t="s">
        <v>69</v>
      </c>
      <c r="D11" s="93" t="s">
        <v>70</v>
      </c>
      <c r="E11" s="92" t="s">
        <v>50</v>
      </c>
      <c r="F11" s="90">
        <v>8</v>
      </c>
      <c r="G11" s="90">
        <v>9</v>
      </c>
      <c r="H11" s="90">
        <v>1</v>
      </c>
      <c r="I11" s="90">
        <v>1</v>
      </c>
      <c r="J11" s="90" t="s">
        <v>51</v>
      </c>
      <c r="K11" s="90">
        <v>0</v>
      </c>
      <c r="L11" s="94">
        <v>7968240.0000000009</v>
      </c>
      <c r="M11" s="89">
        <f t="shared" si="1"/>
        <v>7968240.0000000009</v>
      </c>
      <c r="N11" s="90">
        <v>0</v>
      </c>
      <c r="O11" s="90">
        <v>0</v>
      </c>
      <c r="P11" s="57" t="s">
        <v>52</v>
      </c>
      <c r="Q11" s="57" t="s">
        <v>53</v>
      </c>
      <c r="R11" s="57" t="s">
        <v>54</v>
      </c>
      <c r="S11" s="57" t="s">
        <v>55</v>
      </c>
      <c r="T11" s="57" t="s">
        <v>56</v>
      </c>
      <c r="U11" s="57"/>
      <c r="V11" s="58"/>
      <c r="W11" s="59">
        <f t="shared" si="0"/>
        <v>7968240.0000000009</v>
      </c>
    </row>
    <row r="12" spans="1:25" ht="25.5" x14ac:dyDescent="0.25">
      <c r="A12" s="95" t="s">
        <v>67</v>
      </c>
      <c r="B12" s="96" t="s">
        <v>71</v>
      </c>
      <c r="C12" s="97" t="s">
        <v>72</v>
      </c>
      <c r="D12" s="98">
        <v>212020200800</v>
      </c>
      <c r="E12" s="95" t="s">
        <v>50</v>
      </c>
      <c r="F12" s="99">
        <v>3</v>
      </c>
      <c r="G12" s="99">
        <v>4</v>
      </c>
      <c r="H12" s="99">
        <v>2</v>
      </c>
      <c r="I12" s="99">
        <v>1</v>
      </c>
      <c r="J12" s="99" t="s">
        <v>51</v>
      </c>
      <c r="K12" s="99">
        <v>0</v>
      </c>
      <c r="L12" s="100">
        <v>10939510</v>
      </c>
      <c r="M12" s="101">
        <f>L12+L13</f>
        <v>15939510</v>
      </c>
      <c r="N12" s="99">
        <v>0</v>
      </c>
      <c r="O12" s="99">
        <v>0</v>
      </c>
      <c r="P12" s="61" t="s">
        <v>52</v>
      </c>
      <c r="Q12" s="61" t="s">
        <v>53</v>
      </c>
      <c r="R12" s="61" t="s">
        <v>54</v>
      </c>
      <c r="S12" s="61" t="s">
        <v>55</v>
      </c>
      <c r="T12" s="61" t="s">
        <v>56</v>
      </c>
      <c r="U12" s="102" t="s">
        <v>73</v>
      </c>
      <c r="V12" s="103">
        <v>10920000</v>
      </c>
      <c r="W12" s="104">
        <f t="shared" si="0"/>
        <v>19510</v>
      </c>
    </row>
    <row r="13" spans="1:25" s="60" customFormat="1" ht="53.45" customHeight="1" x14ac:dyDescent="0.25">
      <c r="A13" s="105" t="s">
        <v>67</v>
      </c>
      <c r="B13" s="106" t="s">
        <v>71</v>
      </c>
      <c r="C13" s="107"/>
      <c r="D13" s="108">
        <v>212020200902</v>
      </c>
      <c r="E13" s="105" t="s">
        <v>74</v>
      </c>
      <c r="F13" s="109">
        <v>3</v>
      </c>
      <c r="G13" s="109">
        <v>4</v>
      </c>
      <c r="H13" s="109">
        <v>2</v>
      </c>
      <c r="I13" s="109">
        <v>1</v>
      </c>
      <c r="J13" s="109" t="s">
        <v>51</v>
      </c>
      <c r="K13" s="109">
        <v>0</v>
      </c>
      <c r="L13" s="110">
        <v>5000000</v>
      </c>
      <c r="M13" s="111"/>
      <c r="N13" s="112">
        <v>0</v>
      </c>
      <c r="O13" s="112">
        <v>0</v>
      </c>
      <c r="P13" s="63" t="s">
        <v>52</v>
      </c>
      <c r="Q13" s="63" t="s">
        <v>53</v>
      </c>
      <c r="R13" s="63" t="s">
        <v>54</v>
      </c>
      <c r="S13" s="63" t="s">
        <v>55</v>
      </c>
      <c r="T13" s="63" t="s">
        <v>56</v>
      </c>
      <c r="U13" s="113"/>
      <c r="V13" s="114">
        <v>4680000</v>
      </c>
      <c r="W13" s="67">
        <f t="shared" si="0"/>
        <v>320000</v>
      </c>
      <c r="Y13" s="54"/>
    </row>
    <row r="14" spans="1:25" ht="53.45" customHeight="1" x14ac:dyDescent="0.25">
      <c r="A14" s="92" t="s">
        <v>67</v>
      </c>
      <c r="B14" s="93">
        <v>80101505</v>
      </c>
      <c r="C14" s="92" t="s">
        <v>75</v>
      </c>
      <c r="D14" s="93" t="s">
        <v>70</v>
      </c>
      <c r="E14" s="92" t="s">
        <v>50</v>
      </c>
      <c r="F14" s="90">
        <v>6</v>
      </c>
      <c r="G14" s="90">
        <v>7</v>
      </c>
      <c r="H14" s="90" t="s">
        <v>60</v>
      </c>
      <c r="I14" s="90" t="s">
        <v>60</v>
      </c>
      <c r="J14" s="90" t="s">
        <v>51</v>
      </c>
      <c r="K14" s="90">
        <v>0</v>
      </c>
      <c r="L14" s="94">
        <v>6045581</v>
      </c>
      <c r="M14" s="89">
        <f t="shared" si="1"/>
        <v>6045581</v>
      </c>
      <c r="N14" s="90">
        <v>0</v>
      </c>
      <c r="O14" s="90">
        <v>0</v>
      </c>
      <c r="P14" s="61" t="s">
        <v>52</v>
      </c>
      <c r="Q14" s="61" t="s">
        <v>53</v>
      </c>
      <c r="R14" s="61" t="s">
        <v>54</v>
      </c>
      <c r="S14" s="61" t="s">
        <v>55</v>
      </c>
      <c r="T14" s="57" t="s">
        <v>56</v>
      </c>
      <c r="U14" s="57"/>
      <c r="V14" s="58"/>
      <c r="W14" s="59">
        <f t="shared" si="0"/>
        <v>6045581</v>
      </c>
    </row>
    <row r="15" spans="1:25" ht="81" customHeight="1" x14ac:dyDescent="0.25">
      <c r="A15" s="92" t="s">
        <v>76</v>
      </c>
      <c r="B15" s="93" t="s">
        <v>77</v>
      </c>
      <c r="C15" s="92" t="s">
        <v>78</v>
      </c>
      <c r="D15" s="93" t="s">
        <v>70</v>
      </c>
      <c r="E15" s="92" t="s">
        <v>50</v>
      </c>
      <c r="F15" s="90">
        <v>1</v>
      </c>
      <c r="G15" s="90">
        <v>2</v>
      </c>
      <c r="H15" s="90">
        <v>11</v>
      </c>
      <c r="I15" s="90">
        <v>1</v>
      </c>
      <c r="J15" s="90" t="s">
        <v>79</v>
      </c>
      <c r="K15" s="90">
        <v>0</v>
      </c>
      <c r="L15" s="94">
        <v>398000000</v>
      </c>
      <c r="M15" s="89">
        <f t="shared" si="1"/>
        <v>398000000</v>
      </c>
      <c r="N15" s="90">
        <v>0</v>
      </c>
      <c r="O15" s="90">
        <v>0</v>
      </c>
      <c r="P15" s="61" t="s">
        <v>52</v>
      </c>
      <c r="Q15" s="61" t="s">
        <v>53</v>
      </c>
      <c r="R15" s="61" t="s">
        <v>54</v>
      </c>
      <c r="S15" s="61" t="s">
        <v>55</v>
      </c>
      <c r="T15" s="57" t="s">
        <v>56</v>
      </c>
      <c r="U15" s="57"/>
      <c r="V15" s="58"/>
      <c r="W15" s="59">
        <f t="shared" si="0"/>
        <v>398000000</v>
      </c>
    </row>
    <row r="16" spans="1:25" ht="66" customHeight="1" x14ac:dyDescent="0.25">
      <c r="A16" s="95" t="s">
        <v>76</v>
      </c>
      <c r="B16" s="96" t="s">
        <v>80</v>
      </c>
      <c r="C16" s="115" t="s">
        <v>81</v>
      </c>
      <c r="D16" s="96" t="s">
        <v>70</v>
      </c>
      <c r="E16" s="95" t="s">
        <v>50</v>
      </c>
      <c r="F16" s="99">
        <v>1</v>
      </c>
      <c r="G16" s="99">
        <v>1</v>
      </c>
      <c r="H16" s="99">
        <v>11</v>
      </c>
      <c r="I16" s="99">
        <v>1</v>
      </c>
      <c r="J16" s="99" t="s">
        <v>51</v>
      </c>
      <c r="K16" s="99">
        <v>0</v>
      </c>
      <c r="L16" s="100">
        <v>137817645</v>
      </c>
      <c r="M16" s="101">
        <f>L16+L17</f>
        <v>202673007</v>
      </c>
      <c r="N16" s="99">
        <v>0</v>
      </c>
      <c r="O16" s="99">
        <v>0</v>
      </c>
      <c r="P16" s="61" t="s">
        <v>52</v>
      </c>
      <c r="Q16" s="61" t="s">
        <v>53</v>
      </c>
      <c r="R16" s="61" t="s">
        <v>54</v>
      </c>
      <c r="S16" s="61" t="s">
        <v>55</v>
      </c>
      <c r="T16" s="61" t="s">
        <v>56</v>
      </c>
      <c r="U16" s="116" t="s">
        <v>82</v>
      </c>
      <c r="V16" s="117">
        <v>137817645</v>
      </c>
      <c r="W16" s="104">
        <f t="shared" si="0"/>
        <v>0</v>
      </c>
    </row>
    <row r="17" spans="1:25" ht="66" customHeight="1" x14ac:dyDescent="0.25">
      <c r="A17" s="105" t="s">
        <v>76</v>
      </c>
      <c r="B17" s="106" t="s">
        <v>80</v>
      </c>
      <c r="C17" s="118"/>
      <c r="D17" s="106" t="s">
        <v>70</v>
      </c>
      <c r="E17" s="105" t="s">
        <v>50</v>
      </c>
      <c r="F17" s="112">
        <v>1</v>
      </c>
      <c r="G17" s="112">
        <v>1</v>
      </c>
      <c r="H17" s="112">
        <v>11</v>
      </c>
      <c r="I17" s="112">
        <v>1</v>
      </c>
      <c r="J17" s="112" t="s">
        <v>51</v>
      </c>
      <c r="K17" s="112">
        <v>0</v>
      </c>
      <c r="L17" s="110">
        <v>64855362</v>
      </c>
      <c r="M17" s="111"/>
      <c r="N17" s="112">
        <v>0</v>
      </c>
      <c r="O17" s="112">
        <v>0</v>
      </c>
      <c r="P17" s="63" t="s">
        <v>52</v>
      </c>
      <c r="Q17" s="63" t="s">
        <v>53</v>
      </c>
      <c r="R17" s="63" t="s">
        <v>54</v>
      </c>
      <c r="S17" s="63" t="s">
        <v>55</v>
      </c>
      <c r="T17" s="63" t="s">
        <v>56</v>
      </c>
      <c r="U17" s="119" t="s">
        <v>83</v>
      </c>
      <c r="V17" s="64">
        <v>64855362</v>
      </c>
      <c r="W17" s="67">
        <f t="shared" si="0"/>
        <v>0</v>
      </c>
    </row>
    <row r="18" spans="1:25" ht="45.6" customHeight="1" x14ac:dyDescent="0.25">
      <c r="A18" s="92" t="s">
        <v>76</v>
      </c>
      <c r="B18" s="93" t="s">
        <v>84</v>
      </c>
      <c r="C18" s="92" t="s">
        <v>85</v>
      </c>
      <c r="D18" s="93" t="s">
        <v>86</v>
      </c>
      <c r="E18" s="92" t="s">
        <v>87</v>
      </c>
      <c r="F18" s="90">
        <v>5</v>
      </c>
      <c r="G18" s="90">
        <v>6</v>
      </c>
      <c r="H18" s="90">
        <v>1</v>
      </c>
      <c r="I18" s="90">
        <v>1</v>
      </c>
      <c r="J18" s="90" t="s">
        <v>88</v>
      </c>
      <c r="K18" s="90">
        <v>0</v>
      </c>
      <c r="L18" s="94">
        <v>5800544</v>
      </c>
      <c r="M18" s="89">
        <f t="shared" si="1"/>
        <v>5800544</v>
      </c>
      <c r="N18" s="90">
        <v>0</v>
      </c>
      <c r="O18" s="90">
        <v>0</v>
      </c>
      <c r="P18" s="61" t="s">
        <v>52</v>
      </c>
      <c r="Q18" s="61" t="s">
        <v>53</v>
      </c>
      <c r="R18" s="61" t="s">
        <v>54</v>
      </c>
      <c r="S18" s="61" t="s">
        <v>55</v>
      </c>
      <c r="T18" s="57" t="s">
        <v>56</v>
      </c>
      <c r="U18" s="57"/>
      <c r="V18" s="58"/>
      <c r="W18" s="59">
        <f t="shared" si="0"/>
        <v>5800544</v>
      </c>
    </row>
    <row r="19" spans="1:25" ht="60.75" customHeight="1" x14ac:dyDescent="0.25">
      <c r="A19" s="92" t="s">
        <v>76</v>
      </c>
      <c r="B19" s="93" t="s">
        <v>89</v>
      </c>
      <c r="C19" s="92" t="s">
        <v>90</v>
      </c>
      <c r="D19" s="93" t="s">
        <v>70</v>
      </c>
      <c r="E19" s="92" t="s">
        <v>50</v>
      </c>
      <c r="F19" s="90">
        <v>2</v>
      </c>
      <c r="G19" s="90">
        <v>2</v>
      </c>
      <c r="H19" s="90">
        <v>1</v>
      </c>
      <c r="I19" s="90">
        <v>1</v>
      </c>
      <c r="J19" s="90" t="s">
        <v>51</v>
      </c>
      <c r="K19" s="90">
        <v>0</v>
      </c>
      <c r="L19" s="110">
        <v>5854390</v>
      </c>
      <c r="M19" s="89">
        <f>L19</f>
        <v>5854390</v>
      </c>
      <c r="N19" s="90">
        <v>0</v>
      </c>
      <c r="O19" s="90">
        <v>0</v>
      </c>
      <c r="P19" s="61" t="s">
        <v>52</v>
      </c>
      <c r="Q19" s="61" t="s">
        <v>53</v>
      </c>
      <c r="R19" s="61" t="s">
        <v>54</v>
      </c>
      <c r="S19" s="61" t="s">
        <v>55</v>
      </c>
      <c r="T19" s="57" t="s">
        <v>56</v>
      </c>
      <c r="U19" s="91" t="s">
        <v>91</v>
      </c>
      <c r="V19" s="58">
        <v>5854390</v>
      </c>
      <c r="W19" s="59">
        <f t="shared" si="0"/>
        <v>0</v>
      </c>
    </row>
    <row r="20" spans="1:25" ht="88.5" customHeight="1" x14ac:dyDescent="0.25">
      <c r="A20" s="92" t="s">
        <v>92</v>
      </c>
      <c r="B20" s="93">
        <v>80111600</v>
      </c>
      <c r="C20" s="92" t="s">
        <v>93</v>
      </c>
      <c r="D20" s="120">
        <v>212020200800</v>
      </c>
      <c r="E20" s="92" t="s">
        <v>94</v>
      </c>
      <c r="F20" s="90">
        <v>1</v>
      </c>
      <c r="G20" s="90">
        <v>1</v>
      </c>
      <c r="H20" s="90">
        <v>4</v>
      </c>
      <c r="I20" s="90">
        <v>1</v>
      </c>
      <c r="J20" s="90" t="s">
        <v>51</v>
      </c>
      <c r="K20" s="90">
        <v>0</v>
      </c>
      <c r="L20" s="88">
        <f t="shared" ref="L20:L21" si="2">5257003*4</f>
        <v>21028012</v>
      </c>
      <c r="M20" s="89">
        <f t="shared" ref="M20:M34" si="3">+L20</f>
        <v>21028012</v>
      </c>
      <c r="N20" s="90">
        <v>0</v>
      </c>
      <c r="O20" s="90">
        <v>0</v>
      </c>
      <c r="P20" s="61" t="s">
        <v>52</v>
      </c>
      <c r="Q20" s="61" t="s">
        <v>53</v>
      </c>
      <c r="R20" s="61" t="s">
        <v>54</v>
      </c>
      <c r="S20" s="61" t="s">
        <v>55</v>
      </c>
      <c r="T20" s="57" t="s">
        <v>56</v>
      </c>
      <c r="U20" s="91" t="s">
        <v>95</v>
      </c>
      <c r="V20" s="58">
        <v>21028012</v>
      </c>
      <c r="W20" s="59">
        <f t="shared" si="0"/>
        <v>0</v>
      </c>
    </row>
    <row r="21" spans="1:25" ht="87.75" customHeight="1" x14ac:dyDescent="0.25">
      <c r="A21" s="92" t="s">
        <v>92</v>
      </c>
      <c r="B21" s="93">
        <v>80111600</v>
      </c>
      <c r="C21" s="92" t="s">
        <v>96</v>
      </c>
      <c r="D21" s="120">
        <v>212020200800</v>
      </c>
      <c r="E21" s="92" t="s">
        <v>94</v>
      </c>
      <c r="F21" s="90">
        <v>1</v>
      </c>
      <c r="G21" s="90">
        <v>1</v>
      </c>
      <c r="H21" s="90">
        <v>4</v>
      </c>
      <c r="I21" s="90">
        <v>1</v>
      </c>
      <c r="J21" s="90" t="s">
        <v>51</v>
      </c>
      <c r="K21" s="90">
        <v>0</v>
      </c>
      <c r="L21" s="88">
        <f t="shared" si="2"/>
        <v>21028012</v>
      </c>
      <c r="M21" s="89">
        <f t="shared" si="3"/>
        <v>21028012</v>
      </c>
      <c r="N21" s="90">
        <v>0</v>
      </c>
      <c r="O21" s="90">
        <v>0</v>
      </c>
      <c r="P21" s="61" t="s">
        <v>52</v>
      </c>
      <c r="Q21" s="61" t="s">
        <v>53</v>
      </c>
      <c r="R21" s="61" t="s">
        <v>54</v>
      </c>
      <c r="S21" s="61" t="s">
        <v>55</v>
      </c>
      <c r="T21" s="57" t="s">
        <v>56</v>
      </c>
      <c r="U21" s="91" t="s">
        <v>97</v>
      </c>
      <c r="V21" s="58">
        <v>21028012</v>
      </c>
      <c r="W21" s="59">
        <f t="shared" si="0"/>
        <v>0</v>
      </c>
    </row>
    <row r="22" spans="1:25" ht="80.25" customHeight="1" x14ac:dyDescent="0.25">
      <c r="A22" s="92" t="s">
        <v>92</v>
      </c>
      <c r="B22" s="93">
        <v>80111600</v>
      </c>
      <c r="C22" s="92" t="s">
        <v>98</v>
      </c>
      <c r="D22" s="120">
        <v>212020200800</v>
      </c>
      <c r="E22" s="92" t="s">
        <v>94</v>
      </c>
      <c r="F22" s="90">
        <v>1</v>
      </c>
      <c r="G22" s="90">
        <v>1</v>
      </c>
      <c r="H22" s="90">
        <v>4</v>
      </c>
      <c r="I22" s="90">
        <v>1</v>
      </c>
      <c r="J22" s="90" t="s">
        <v>51</v>
      </c>
      <c r="K22" s="90">
        <v>0</v>
      </c>
      <c r="L22" s="88">
        <f>5854390*4</f>
        <v>23417560</v>
      </c>
      <c r="M22" s="89">
        <f t="shared" si="3"/>
        <v>23417560</v>
      </c>
      <c r="N22" s="90">
        <v>0</v>
      </c>
      <c r="O22" s="90">
        <v>0</v>
      </c>
      <c r="P22" s="61" t="s">
        <v>52</v>
      </c>
      <c r="Q22" s="61" t="s">
        <v>53</v>
      </c>
      <c r="R22" s="61" t="s">
        <v>54</v>
      </c>
      <c r="S22" s="61" t="s">
        <v>55</v>
      </c>
      <c r="T22" s="57" t="s">
        <v>56</v>
      </c>
      <c r="U22" s="91" t="s">
        <v>99</v>
      </c>
      <c r="V22" s="58">
        <v>23417560</v>
      </c>
      <c r="W22" s="59">
        <f t="shared" si="0"/>
        <v>0</v>
      </c>
    </row>
    <row r="23" spans="1:25" ht="49.9" customHeight="1" x14ac:dyDescent="0.25">
      <c r="A23" s="92" t="s">
        <v>100</v>
      </c>
      <c r="B23" s="93">
        <v>80111504</v>
      </c>
      <c r="C23" s="92" t="s">
        <v>101</v>
      </c>
      <c r="D23" s="120">
        <v>212020200800</v>
      </c>
      <c r="E23" s="92" t="s">
        <v>102</v>
      </c>
      <c r="F23" s="90">
        <v>3</v>
      </c>
      <c r="G23" s="90">
        <v>3</v>
      </c>
      <c r="H23" s="90">
        <v>9</v>
      </c>
      <c r="I23" s="90">
        <v>1</v>
      </c>
      <c r="J23" s="90" t="s">
        <v>51</v>
      </c>
      <c r="K23" s="90">
        <v>0</v>
      </c>
      <c r="L23" s="89">
        <v>70000000</v>
      </c>
      <c r="M23" s="89">
        <f t="shared" si="3"/>
        <v>70000000</v>
      </c>
      <c r="N23" s="90">
        <v>0</v>
      </c>
      <c r="O23" s="90">
        <v>0</v>
      </c>
      <c r="P23" s="61" t="s">
        <v>52</v>
      </c>
      <c r="Q23" s="61" t="s">
        <v>53</v>
      </c>
      <c r="R23" s="61" t="s">
        <v>54</v>
      </c>
      <c r="S23" s="61" t="s">
        <v>55</v>
      </c>
      <c r="T23" s="57" t="s">
        <v>56</v>
      </c>
      <c r="U23" s="91" t="s">
        <v>103</v>
      </c>
      <c r="V23" s="58">
        <v>70000000</v>
      </c>
      <c r="W23" s="59">
        <f t="shared" si="0"/>
        <v>0</v>
      </c>
    </row>
    <row r="24" spans="1:25" s="62" customFormat="1" ht="63.6" customHeight="1" x14ac:dyDescent="0.25">
      <c r="A24" s="92" t="s">
        <v>104</v>
      </c>
      <c r="B24" s="93">
        <v>80161500</v>
      </c>
      <c r="C24" s="92" t="s">
        <v>105</v>
      </c>
      <c r="D24" s="120">
        <v>212020200800</v>
      </c>
      <c r="E24" s="92" t="s">
        <v>50</v>
      </c>
      <c r="F24" s="90">
        <v>4</v>
      </c>
      <c r="G24" s="90">
        <v>4</v>
      </c>
      <c r="H24" s="90">
        <v>4</v>
      </c>
      <c r="I24" s="90">
        <v>1</v>
      </c>
      <c r="J24" s="90" t="s">
        <v>51</v>
      </c>
      <c r="K24" s="90">
        <v>0</v>
      </c>
      <c r="L24" s="89">
        <v>74404923</v>
      </c>
      <c r="M24" s="89">
        <f t="shared" si="3"/>
        <v>74404923</v>
      </c>
      <c r="N24" s="90">
        <v>0</v>
      </c>
      <c r="O24" s="90">
        <v>0</v>
      </c>
      <c r="P24" s="61" t="s">
        <v>52</v>
      </c>
      <c r="Q24" s="61" t="s">
        <v>53</v>
      </c>
      <c r="R24" s="61" t="s">
        <v>54</v>
      </c>
      <c r="S24" s="61" t="s">
        <v>55</v>
      </c>
      <c r="T24" s="57" t="s">
        <v>56</v>
      </c>
      <c r="U24" s="57"/>
      <c r="V24" s="58"/>
      <c r="W24" s="59">
        <f t="shared" si="0"/>
        <v>74404923</v>
      </c>
      <c r="Y24" s="54"/>
    </row>
    <row r="25" spans="1:25" ht="36.6" customHeight="1" x14ac:dyDescent="0.25">
      <c r="A25" s="92" t="s">
        <v>104</v>
      </c>
      <c r="B25" s="93">
        <v>80111600</v>
      </c>
      <c r="C25" s="92" t="s">
        <v>106</v>
      </c>
      <c r="D25" s="120">
        <v>212020200800</v>
      </c>
      <c r="E25" s="92" t="s">
        <v>50</v>
      </c>
      <c r="F25" s="90">
        <v>4</v>
      </c>
      <c r="G25" s="90">
        <v>4</v>
      </c>
      <c r="H25" s="90">
        <v>4</v>
      </c>
      <c r="I25" s="90">
        <v>1</v>
      </c>
      <c r="J25" s="90" t="s">
        <v>51</v>
      </c>
      <c r="K25" s="90">
        <v>0</v>
      </c>
      <c r="L25" s="88">
        <f>5854390*4</f>
        <v>23417560</v>
      </c>
      <c r="M25" s="89">
        <f t="shared" si="3"/>
        <v>23417560</v>
      </c>
      <c r="N25" s="90">
        <v>0</v>
      </c>
      <c r="O25" s="90">
        <v>0</v>
      </c>
      <c r="P25" s="61" t="s">
        <v>52</v>
      </c>
      <c r="Q25" s="61" t="s">
        <v>53</v>
      </c>
      <c r="R25" s="61" t="s">
        <v>54</v>
      </c>
      <c r="S25" s="61" t="s">
        <v>55</v>
      </c>
      <c r="T25" s="57" t="s">
        <v>56</v>
      </c>
      <c r="U25" s="91" t="s">
        <v>107</v>
      </c>
      <c r="V25" s="58">
        <v>23417560</v>
      </c>
      <c r="W25" s="59">
        <f t="shared" si="0"/>
        <v>0</v>
      </c>
    </row>
    <row r="26" spans="1:25" ht="105" customHeight="1" x14ac:dyDescent="0.25">
      <c r="A26" s="92" t="s">
        <v>108</v>
      </c>
      <c r="B26" s="93" t="s">
        <v>48</v>
      </c>
      <c r="C26" s="92" t="s">
        <v>109</v>
      </c>
      <c r="D26" s="92" t="s">
        <v>70</v>
      </c>
      <c r="E26" s="92" t="s">
        <v>50</v>
      </c>
      <c r="F26" s="90">
        <v>1</v>
      </c>
      <c r="G26" s="90">
        <v>1</v>
      </c>
      <c r="H26" s="90">
        <v>4</v>
      </c>
      <c r="I26" s="90">
        <v>1</v>
      </c>
      <c r="J26" s="90" t="s">
        <v>51</v>
      </c>
      <c r="K26" s="90">
        <v>0</v>
      </c>
      <c r="L26" s="88">
        <f t="shared" ref="L26" si="4">5257003*4</f>
        <v>21028012</v>
      </c>
      <c r="M26" s="89">
        <f t="shared" si="3"/>
        <v>21028012</v>
      </c>
      <c r="N26" s="90">
        <v>0</v>
      </c>
      <c r="O26" s="90">
        <v>0</v>
      </c>
      <c r="P26" s="61" t="s">
        <v>52</v>
      </c>
      <c r="Q26" s="61" t="s">
        <v>53</v>
      </c>
      <c r="R26" s="61" t="s">
        <v>54</v>
      </c>
      <c r="S26" s="61" t="s">
        <v>55</v>
      </c>
      <c r="T26" s="57" t="s">
        <v>56</v>
      </c>
      <c r="U26" s="91" t="s">
        <v>110</v>
      </c>
      <c r="V26" s="58">
        <v>21028012</v>
      </c>
      <c r="W26" s="59">
        <f t="shared" si="0"/>
        <v>0</v>
      </c>
    </row>
    <row r="27" spans="1:25" ht="38.25" x14ac:dyDescent="0.25">
      <c r="A27" s="95" t="s">
        <v>111</v>
      </c>
      <c r="B27" s="96">
        <v>86111604</v>
      </c>
      <c r="C27" s="115" t="s">
        <v>112</v>
      </c>
      <c r="D27" s="98">
        <v>212020200902</v>
      </c>
      <c r="E27" s="95" t="s">
        <v>74</v>
      </c>
      <c r="F27" s="99">
        <v>3</v>
      </c>
      <c r="G27" s="99">
        <v>3</v>
      </c>
      <c r="H27" s="99">
        <v>10</v>
      </c>
      <c r="I27" s="99">
        <v>1</v>
      </c>
      <c r="J27" s="99" t="s">
        <v>51</v>
      </c>
      <c r="K27" s="99">
        <v>0</v>
      </c>
      <c r="L27" s="121">
        <v>100000000</v>
      </c>
      <c r="M27" s="101">
        <f>L27+L28+L30+L29</f>
        <v>840000000</v>
      </c>
      <c r="N27" s="99">
        <v>0</v>
      </c>
      <c r="O27" s="99">
        <v>0</v>
      </c>
      <c r="P27" s="61" t="s">
        <v>52</v>
      </c>
      <c r="Q27" s="61" t="s">
        <v>53</v>
      </c>
      <c r="R27" s="61" t="s">
        <v>54</v>
      </c>
      <c r="S27" s="61" t="s">
        <v>55</v>
      </c>
      <c r="T27" s="61" t="s">
        <v>56</v>
      </c>
      <c r="U27" s="116" t="s">
        <v>113</v>
      </c>
      <c r="V27" s="117">
        <v>100000000</v>
      </c>
      <c r="W27" s="104">
        <f>L27-V27</f>
        <v>0</v>
      </c>
    </row>
    <row r="28" spans="1:25" ht="38.25" x14ac:dyDescent="0.25">
      <c r="A28" s="122" t="s">
        <v>111</v>
      </c>
      <c r="B28" s="123">
        <v>86111604</v>
      </c>
      <c r="C28" s="124"/>
      <c r="D28" s="125">
        <v>212020200902</v>
      </c>
      <c r="E28" s="122" t="s">
        <v>74</v>
      </c>
      <c r="F28" s="126">
        <v>3</v>
      </c>
      <c r="G28" s="126">
        <v>3</v>
      </c>
      <c r="H28" s="126">
        <v>10</v>
      </c>
      <c r="I28" s="126">
        <v>1</v>
      </c>
      <c r="J28" s="126" t="s">
        <v>51</v>
      </c>
      <c r="K28" s="126">
        <v>0</v>
      </c>
      <c r="L28" s="127">
        <v>300000000</v>
      </c>
      <c r="M28" s="128"/>
      <c r="N28" s="126">
        <v>0</v>
      </c>
      <c r="O28" s="126">
        <v>0</v>
      </c>
      <c r="P28" s="129" t="s">
        <v>52</v>
      </c>
      <c r="Q28" s="129" t="s">
        <v>53</v>
      </c>
      <c r="R28" s="129" t="s">
        <v>54</v>
      </c>
      <c r="S28" s="129" t="s">
        <v>55</v>
      </c>
      <c r="T28" s="129" t="s">
        <v>56</v>
      </c>
      <c r="U28" s="130" t="s">
        <v>114</v>
      </c>
      <c r="V28" s="131">
        <v>300000000</v>
      </c>
      <c r="W28" s="132">
        <f>L28-V28</f>
        <v>0</v>
      </c>
    </row>
    <row r="29" spans="1:25" ht="38.25" x14ac:dyDescent="0.25">
      <c r="A29" s="122" t="s">
        <v>111</v>
      </c>
      <c r="B29" s="123">
        <v>86111604</v>
      </c>
      <c r="C29" s="124"/>
      <c r="D29" s="125">
        <v>212020200902</v>
      </c>
      <c r="E29" s="122" t="s">
        <v>74</v>
      </c>
      <c r="F29" s="126">
        <v>3</v>
      </c>
      <c r="G29" s="126">
        <v>3</v>
      </c>
      <c r="H29" s="126">
        <v>10</v>
      </c>
      <c r="I29" s="126">
        <v>1</v>
      </c>
      <c r="J29" s="126" t="s">
        <v>51</v>
      </c>
      <c r="K29" s="126">
        <v>0</v>
      </c>
      <c r="L29" s="127">
        <v>400000000</v>
      </c>
      <c r="M29" s="128"/>
      <c r="N29" s="126">
        <v>0</v>
      </c>
      <c r="O29" s="126">
        <v>0</v>
      </c>
      <c r="P29" s="129" t="s">
        <v>52</v>
      </c>
      <c r="Q29" s="129" t="s">
        <v>53</v>
      </c>
      <c r="R29" s="129" t="s">
        <v>54</v>
      </c>
      <c r="S29" s="129" t="s">
        <v>55</v>
      </c>
      <c r="T29" s="129" t="s">
        <v>56</v>
      </c>
      <c r="U29" s="130" t="s">
        <v>115</v>
      </c>
      <c r="V29" s="131">
        <v>400000000</v>
      </c>
      <c r="W29" s="132">
        <f>L29-V29</f>
        <v>0</v>
      </c>
    </row>
    <row r="30" spans="1:25" ht="38.25" x14ac:dyDescent="0.25">
      <c r="A30" s="105" t="s">
        <v>111</v>
      </c>
      <c r="B30" s="106">
        <v>86111604</v>
      </c>
      <c r="C30" s="118"/>
      <c r="D30" s="108">
        <v>212020200902</v>
      </c>
      <c r="E30" s="105" t="s">
        <v>74</v>
      </c>
      <c r="F30" s="112">
        <v>3</v>
      </c>
      <c r="G30" s="112">
        <v>3</v>
      </c>
      <c r="H30" s="112">
        <v>10</v>
      </c>
      <c r="I30" s="112">
        <v>1</v>
      </c>
      <c r="J30" s="112" t="s">
        <v>51</v>
      </c>
      <c r="K30" s="112">
        <v>0</v>
      </c>
      <c r="L30" s="88">
        <v>40000000</v>
      </c>
      <c r="M30" s="111"/>
      <c r="N30" s="112"/>
      <c r="O30" s="112"/>
      <c r="P30" s="63"/>
      <c r="Q30" s="63"/>
      <c r="R30" s="63"/>
      <c r="S30" s="63"/>
      <c r="T30" s="63"/>
      <c r="U30" s="63"/>
      <c r="V30" s="64"/>
      <c r="W30" s="67">
        <f>L30-V30</f>
        <v>40000000</v>
      </c>
      <c r="X30" s="65"/>
    </row>
    <row r="31" spans="1:25" ht="41.25" customHeight="1" x14ac:dyDescent="0.25">
      <c r="A31" s="92" t="s">
        <v>116</v>
      </c>
      <c r="B31" s="93">
        <v>85122201</v>
      </c>
      <c r="C31" s="92" t="s">
        <v>117</v>
      </c>
      <c r="D31" s="120">
        <v>212020200900</v>
      </c>
      <c r="E31" s="92" t="s">
        <v>118</v>
      </c>
      <c r="F31" s="90">
        <v>1</v>
      </c>
      <c r="G31" s="90">
        <v>1</v>
      </c>
      <c r="H31" s="90">
        <v>11</v>
      </c>
      <c r="I31" s="90" t="s">
        <v>60</v>
      </c>
      <c r="J31" s="90" t="s">
        <v>51</v>
      </c>
      <c r="K31" s="90">
        <v>0</v>
      </c>
      <c r="L31" s="89">
        <v>100000000</v>
      </c>
      <c r="M31" s="89">
        <f t="shared" si="3"/>
        <v>100000000</v>
      </c>
      <c r="N31" s="90">
        <v>0</v>
      </c>
      <c r="O31" s="90">
        <v>0</v>
      </c>
      <c r="P31" s="61" t="s">
        <v>52</v>
      </c>
      <c r="Q31" s="61" t="s">
        <v>53</v>
      </c>
      <c r="R31" s="61" t="s">
        <v>54</v>
      </c>
      <c r="S31" s="61" t="s">
        <v>55</v>
      </c>
      <c r="T31" s="57" t="s">
        <v>56</v>
      </c>
      <c r="U31" s="91" t="s">
        <v>119</v>
      </c>
      <c r="V31" s="58">
        <v>100000000</v>
      </c>
      <c r="W31" s="59">
        <f t="shared" si="0"/>
        <v>0</v>
      </c>
    </row>
    <row r="32" spans="1:25" ht="39" customHeight="1" x14ac:dyDescent="0.25">
      <c r="A32" s="92" t="s">
        <v>116</v>
      </c>
      <c r="B32" s="93">
        <v>85101605</v>
      </c>
      <c r="C32" s="92" t="s">
        <v>120</v>
      </c>
      <c r="D32" s="120">
        <v>212020200900</v>
      </c>
      <c r="E32" s="92" t="s">
        <v>118</v>
      </c>
      <c r="F32" s="90">
        <v>1</v>
      </c>
      <c r="G32" s="90">
        <v>1</v>
      </c>
      <c r="H32" s="90">
        <v>11</v>
      </c>
      <c r="I32" s="90" t="s">
        <v>60</v>
      </c>
      <c r="J32" s="90" t="s">
        <v>88</v>
      </c>
      <c r="K32" s="90">
        <v>0</v>
      </c>
      <c r="L32" s="89">
        <v>8000000</v>
      </c>
      <c r="M32" s="89">
        <f t="shared" si="3"/>
        <v>8000000</v>
      </c>
      <c r="N32" s="90">
        <v>0</v>
      </c>
      <c r="O32" s="90">
        <v>0</v>
      </c>
      <c r="P32" s="61" t="s">
        <v>52</v>
      </c>
      <c r="Q32" s="61" t="s">
        <v>53</v>
      </c>
      <c r="R32" s="61" t="s">
        <v>54</v>
      </c>
      <c r="S32" s="61" t="s">
        <v>55</v>
      </c>
      <c r="T32" s="57" t="s">
        <v>56</v>
      </c>
      <c r="U32" s="91" t="s">
        <v>121</v>
      </c>
      <c r="V32" s="58">
        <v>5005000</v>
      </c>
      <c r="W32" s="59">
        <f t="shared" si="0"/>
        <v>2995000</v>
      </c>
    </row>
    <row r="33" spans="1:25" ht="37.15" customHeight="1" x14ac:dyDescent="0.25">
      <c r="A33" s="92" t="s">
        <v>116</v>
      </c>
      <c r="B33" s="93">
        <v>80111707</v>
      </c>
      <c r="C33" s="92" t="s">
        <v>122</v>
      </c>
      <c r="D33" s="120">
        <v>212020200900</v>
      </c>
      <c r="E33" s="92" t="s">
        <v>118</v>
      </c>
      <c r="F33" s="90">
        <v>4</v>
      </c>
      <c r="G33" s="90">
        <v>5</v>
      </c>
      <c r="H33" s="90">
        <v>2</v>
      </c>
      <c r="I33" s="90" t="s">
        <v>60</v>
      </c>
      <c r="J33" s="90" t="s">
        <v>88</v>
      </c>
      <c r="K33" s="90">
        <v>0</v>
      </c>
      <c r="L33" s="89">
        <v>5000000</v>
      </c>
      <c r="M33" s="89">
        <f t="shared" si="3"/>
        <v>5000000</v>
      </c>
      <c r="N33" s="90">
        <v>0</v>
      </c>
      <c r="O33" s="90">
        <v>0</v>
      </c>
      <c r="P33" s="61" t="s">
        <v>52</v>
      </c>
      <c r="Q33" s="61" t="s">
        <v>53</v>
      </c>
      <c r="R33" s="61" t="s">
        <v>54</v>
      </c>
      <c r="S33" s="61" t="s">
        <v>55</v>
      </c>
      <c r="T33" s="57" t="s">
        <v>56</v>
      </c>
      <c r="U33" s="57"/>
      <c r="V33" s="58"/>
      <c r="W33" s="59">
        <f t="shared" si="0"/>
        <v>5000000</v>
      </c>
    </row>
    <row r="34" spans="1:25" ht="40.9" customHeight="1" x14ac:dyDescent="0.25">
      <c r="A34" s="92" t="s">
        <v>116</v>
      </c>
      <c r="B34" s="93">
        <v>46191601</v>
      </c>
      <c r="C34" s="92" t="s">
        <v>123</v>
      </c>
      <c r="D34" s="120">
        <v>212020200900</v>
      </c>
      <c r="E34" s="92" t="s">
        <v>118</v>
      </c>
      <c r="F34" s="90">
        <v>6</v>
      </c>
      <c r="G34" s="90">
        <v>7</v>
      </c>
      <c r="H34" s="90">
        <v>1</v>
      </c>
      <c r="I34" s="90">
        <v>1</v>
      </c>
      <c r="J34" s="90" t="s">
        <v>88</v>
      </c>
      <c r="K34" s="90">
        <v>0</v>
      </c>
      <c r="L34" s="89">
        <v>2000000</v>
      </c>
      <c r="M34" s="89">
        <f t="shared" si="3"/>
        <v>2000000</v>
      </c>
      <c r="N34" s="90">
        <v>0</v>
      </c>
      <c r="O34" s="90">
        <v>0</v>
      </c>
      <c r="P34" s="61" t="s">
        <v>52</v>
      </c>
      <c r="Q34" s="61" t="s">
        <v>53</v>
      </c>
      <c r="R34" s="61" t="s">
        <v>54</v>
      </c>
      <c r="S34" s="61" t="s">
        <v>55</v>
      </c>
      <c r="T34" s="57" t="s">
        <v>56</v>
      </c>
      <c r="U34" s="57"/>
      <c r="V34" s="58"/>
      <c r="W34" s="59">
        <f t="shared" si="0"/>
        <v>2000000</v>
      </c>
    </row>
    <row r="35" spans="1:25" ht="42.6" customHeight="1" x14ac:dyDescent="0.25">
      <c r="A35" s="95" t="s">
        <v>116</v>
      </c>
      <c r="B35" s="96" t="s">
        <v>124</v>
      </c>
      <c r="C35" s="115" t="s">
        <v>125</v>
      </c>
      <c r="D35" s="98">
        <v>212020200900</v>
      </c>
      <c r="E35" s="95" t="s">
        <v>126</v>
      </c>
      <c r="F35" s="99">
        <v>2</v>
      </c>
      <c r="G35" s="99">
        <v>3</v>
      </c>
      <c r="H35" s="99">
        <v>10</v>
      </c>
      <c r="I35" s="99">
        <v>1</v>
      </c>
      <c r="J35" s="99" t="s">
        <v>51</v>
      </c>
      <c r="K35" s="99">
        <v>0</v>
      </c>
      <c r="L35" s="121">
        <v>117583000</v>
      </c>
      <c r="M35" s="101">
        <f>L35+L36+L37</f>
        <v>182583000</v>
      </c>
      <c r="N35" s="99">
        <v>0</v>
      </c>
      <c r="O35" s="99">
        <v>0</v>
      </c>
      <c r="P35" s="61" t="s">
        <v>52</v>
      </c>
      <c r="Q35" s="61" t="s">
        <v>53</v>
      </c>
      <c r="R35" s="61" t="s">
        <v>54</v>
      </c>
      <c r="S35" s="61" t="s">
        <v>55</v>
      </c>
      <c r="T35" s="61" t="s">
        <v>56</v>
      </c>
      <c r="U35" s="102" t="s">
        <v>127</v>
      </c>
      <c r="V35" s="117">
        <v>117583000</v>
      </c>
      <c r="W35" s="104">
        <f t="shared" si="0"/>
        <v>0</v>
      </c>
    </row>
    <row r="36" spans="1:25" ht="70.5" customHeight="1" x14ac:dyDescent="0.25">
      <c r="A36" s="133" t="s">
        <v>116</v>
      </c>
      <c r="B36" s="134" t="s">
        <v>124</v>
      </c>
      <c r="C36" s="124"/>
      <c r="D36" s="125">
        <v>212020200600</v>
      </c>
      <c r="E36" s="122" t="s">
        <v>128</v>
      </c>
      <c r="F36" s="126">
        <v>2</v>
      </c>
      <c r="G36" s="126">
        <v>3</v>
      </c>
      <c r="H36" s="126">
        <v>10</v>
      </c>
      <c r="I36" s="126">
        <v>1</v>
      </c>
      <c r="J36" s="126" t="s">
        <v>51</v>
      </c>
      <c r="K36" s="126">
        <v>0</v>
      </c>
      <c r="L36" s="127">
        <v>10000000</v>
      </c>
      <c r="M36" s="128"/>
      <c r="N36" s="135">
        <v>0</v>
      </c>
      <c r="O36" s="135">
        <v>0</v>
      </c>
      <c r="P36" s="136" t="s">
        <v>52</v>
      </c>
      <c r="Q36" s="136" t="s">
        <v>53</v>
      </c>
      <c r="R36" s="136" t="s">
        <v>54</v>
      </c>
      <c r="S36" s="136" t="s">
        <v>55</v>
      </c>
      <c r="T36" s="136" t="s">
        <v>56</v>
      </c>
      <c r="U36" s="137"/>
      <c r="V36" s="131">
        <v>10000000</v>
      </c>
      <c r="W36" s="132">
        <f t="shared" si="0"/>
        <v>0</v>
      </c>
    </row>
    <row r="37" spans="1:25" ht="70.5" customHeight="1" x14ac:dyDescent="0.25">
      <c r="A37" s="138" t="s">
        <v>116</v>
      </c>
      <c r="B37" s="139" t="s">
        <v>124</v>
      </c>
      <c r="C37" s="118"/>
      <c r="D37" s="108">
        <v>212020200900</v>
      </c>
      <c r="E37" s="105" t="s">
        <v>126</v>
      </c>
      <c r="F37" s="112">
        <v>2</v>
      </c>
      <c r="G37" s="112">
        <v>3</v>
      </c>
      <c r="H37" s="112">
        <v>10</v>
      </c>
      <c r="I37" s="112">
        <v>1</v>
      </c>
      <c r="J37" s="112" t="s">
        <v>51</v>
      </c>
      <c r="K37" s="112">
        <v>0</v>
      </c>
      <c r="L37" s="88">
        <v>55000000</v>
      </c>
      <c r="M37" s="111"/>
      <c r="N37" s="109">
        <v>0</v>
      </c>
      <c r="O37" s="109">
        <v>0</v>
      </c>
      <c r="P37" s="66" t="s">
        <v>52</v>
      </c>
      <c r="Q37" s="66" t="s">
        <v>53</v>
      </c>
      <c r="R37" s="66" t="s">
        <v>54</v>
      </c>
      <c r="S37" s="66" t="s">
        <v>55</v>
      </c>
      <c r="T37" s="66" t="s">
        <v>56</v>
      </c>
      <c r="U37" s="113"/>
      <c r="V37" s="64"/>
      <c r="W37" s="67">
        <f>L37-V37</f>
        <v>55000000</v>
      </c>
      <c r="X37" s="148"/>
    </row>
    <row r="38" spans="1:25" s="60" customFormat="1" ht="51" x14ac:dyDescent="0.25">
      <c r="A38" s="133" t="s">
        <v>52</v>
      </c>
      <c r="B38" s="133" t="s">
        <v>129</v>
      </c>
      <c r="C38" s="140" t="s">
        <v>130</v>
      </c>
      <c r="D38" s="125">
        <v>212020100200</v>
      </c>
      <c r="E38" s="122" t="s">
        <v>131</v>
      </c>
      <c r="F38" s="135">
        <v>1</v>
      </c>
      <c r="G38" s="135">
        <v>2</v>
      </c>
      <c r="H38" s="135">
        <v>11</v>
      </c>
      <c r="I38" s="135">
        <v>1</v>
      </c>
      <c r="J38" s="135" t="s">
        <v>132</v>
      </c>
      <c r="K38" s="135">
        <v>0</v>
      </c>
      <c r="L38" s="127">
        <v>12081036</v>
      </c>
      <c r="M38" s="141">
        <f>SUM(L38:L42)</f>
        <v>478149668</v>
      </c>
      <c r="N38" s="135">
        <v>0</v>
      </c>
      <c r="O38" s="135">
        <v>0</v>
      </c>
      <c r="P38" s="136" t="s">
        <v>52</v>
      </c>
      <c r="Q38" s="136" t="s">
        <v>53</v>
      </c>
      <c r="R38" s="136" t="s">
        <v>54</v>
      </c>
      <c r="S38" s="136" t="s">
        <v>55</v>
      </c>
      <c r="T38" s="136" t="s">
        <v>56</v>
      </c>
      <c r="U38" s="137" t="s">
        <v>133</v>
      </c>
      <c r="V38" s="142">
        <v>0</v>
      </c>
      <c r="W38" s="67">
        <f t="shared" si="0"/>
        <v>12081036</v>
      </c>
      <c r="Y38" s="54"/>
    </row>
    <row r="39" spans="1:25" s="60" customFormat="1" ht="38.25" x14ac:dyDescent="0.25">
      <c r="A39" s="133" t="s">
        <v>52</v>
      </c>
      <c r="B39" s="133" t="s">
        <v>129</v>
      </c>
      <c r="C39" s="140"/>
      <c r="D39" s="125">
        <v>212020100300</v>
      </c>
      <c r="E39" s="122" t="s">
        <v>134</v>
      </c>
      <c r="F39" s="135">
        <v>1</v>
      </c>
      <c r="G39" s="135">
        <v>2</v>
      </c>
      <c r="H39" s="135">
        <v>11</v>
      </c>
      <c r="I39" s="135">
        <v>1</v>
      </c>
      <c r="J39" s="135" t="s">
        <v>132</v>
      </c>
      <c r="K39" s="135">
        <v>0</v>
      </c>
      <c r="L39" s="127">
        <v>19792606</v>
      </c>
      <c r="M39" s="141"/>
      <c r="N39" s="135">
        <v>0</v>
      </c>
      <c r="O39" s="135">
        <v>0</v>
      </c>
      <c r="P39" s="136" t="s">
        <v>52</v>
      </c>
      <c r="Q39" s="136" t="s">
        <v>53</v>
      </c>
      <c r="R39" s="136" t="s">
        <v>54</v>
      </c>
      <c r="S39" s="136" t="s">
        <v>55</v>
      </c>
      <c r="T39" s="136" t="s">
        <v>56</v>
      </c>
      <c r="U39" s="137"/>
      <c r="V39" s="142">
        <v>13084796</v>
      </c>
      <c r="W39" s="59">
        <f t="shared" si="0"/>
        <v>6707810</v>
      </c>
      <c r="Y39" s="54"/>
    </row>
    <row r="40" spans="1:25" ht="25.5" x14ac:dyDescent="0.25">
      <c r="A40" s="122" t="s">
        <v>52</v>
      </c>
      <c r="B40" s="123" t="s">
        <v>129</v>
      </c>
      <c r="C40" s="140"/>
      <c r="D40" s="125">
        <v>212020100400</v>
      </c>
      <c r="E40" s="122" t="s">
        <v>135</v>
      </c>
      <c r="F40" s="126">
        <v>1</v>
      </c>
      <c r="G40" s="126">
        <v>2</v>
      </c>
      <c r="H40" s="126">
        <v>11</v>
      </c>
      <c r="I40" s="126">
        <v>1</v>
      </c>
      <c r="J40" s="126" t="s">
        <v>132</v>
      </c>
      <c r="K40" s="126">
        <v>0</v>
      </c>
      <c r="L40" s="127">
        <v>11819374</v>
      </c>
      <c r="M40" s="141"/>
      <c r="N40" s="126">
        <v>0</v>
      </c>
      <c r="O40" s="126">
        <v>0</v>
      </c>
      <c r="P40" s="129" t="s">
        <v>52</v>
      </c>
      <c r="Q40" s="129" t="s">
        <v>53</v>
      </c>
      <c r="R40" s="129" t="s">
        <v>54</v>
      </c>
      <c r="S40" s="129" t="s">
        <v>55</v>
      </c>
      <c r="T40" s="129" t="s">
        <v>56</v>
      </c>
      <c r="U40" s="137"/>
      <c r="V40" s="142">
        <v>7702830</v>
      </c>
      <c r="W40" s="59">
        <f t="shared" si="0"/>
        <v>4116544</v>
      </c>
    </row>
    <row r="41" spans="1:25" s="60" customFormat="1" ht="25.5" x14ac:dyDescent="0.25">
      <c r="A41" s="133" t="s">
        <v>52</v>
      </c>
      <c r="B41" s="134" t="s">
        <v>129</v>
      </c>
      <c r="C41" s="140"/>
      <c r="D41" s="125">
        <v>212020200800</v>
      </c>
      <c r="E41" s="122" t="s">
        <v>136</v>
      </c>
      <c r="F41" s="135">
        <v>1</v>
      </c>
      <c r="G41" s="135">
        <v>2</v>
      </c>
      <c r="H41" s="135">
        <v>11</v>
      </c>
      <c r="I41" s="135">
        <v>1</v>
      </c>
      <c r="J41" s="135" t="s">
        <v>132</v>
      </c>
      <c r="K41" s="135">
        <v>0</v>
      </c>
      <c r="L41" s="127">
        <f>102991888-61098221</f>
        <v>41893667</v>
      </c>
      <c r="M41" s="141"/>
      <c r="N41" s="135">
        <v>0</v>
      </c>
      <c r="O41" s="135">
        <v>0</v>
      </c>
      <c r="P41" s="136" t="s">
        <v>52</v>
      </c>
      <c r="Q41" s="136" t="s">
        <v>53</v>
      </c>
      <c r="R41" s="136" t="s">
        <v>54</v>
      </c>
      <c r="S41" s="136" t="s">
        <v>55</v>
      </c>
      <c r="T41" s="136" t="s">
        <v>56</v>
      </c>
      <c r="U41" s="137"/>
      <c r="V41" s="142">
        <v>12000000</v>
      </c>
      <c r="W41" s="59">
        <f t="shared" si="0"/>
        <v>29893667</v>
      </c>
      <c r="Y41" s="54"/>
    </row>
    <row r="42" spans="1:25" s="60" customFormat="1" ht="25.5" x14ac:dyDescent="0.25">
      <c r="A42" s="138" t="s">
        <v>52</v>
      </c>
      <c r="B42" s="139" t="s">
        <v>129</v>
      </c>
      <c r="C42" s="107"/>
      <c r="D42" s="108">
        <v>21202020080503</v>
      </c>
      <c r="E42" s="105" t="s">
        <v>137</v>
      </c>
      <c r="F42" s="109">
        <v>1</v>
      </c>
      <c r="G42" s="109">
        <v>2</v>
      </c>
      <c r="H42" s="109">
        <v>11</v>
      </c>
      <c r="I42" s="109">
        <v>1</v>
      </c>
      <c r="J42" s="109" t="s">
        <v>132</v>
      </c>
      <c r="K42" s="109">
        <v>0</v>
      </c>
      <c r="L42" s="88">
        <f>331464764+61098221</f>
        <v>392562985</v>
      </c>
      <c r="M42" s="143"/>
      <c r="N42" s="109">
        <v>0</v>
      </c>
      <c r="O42" s="109">
        <v>0</v>
      </c>
      <c r="P42" s="66" t="s">
        <v>52</v>
      </c>
      <c r="Q42" s="66" t="s">
        <v>53</v>
      </c>
      <c r="R42" s="66" t="s">
        <v>54</v>
      </c>
      <c r="S42" s="66" t="s">
        <v>55</v>
      </c>
      <c r="T42" s="66" t="s">
        <v>56</v>
      </c>
      <c r="U42" s="113"/>
      <c r="V42" s="114">
        <f>331464764+61098221</f>
        <v>392562985</v>
      </c>
      <c r="W42" s="59">
        <f t="shared" si="0"/>
        <v>0</v>
      </c>
      <c r="Y42" s="54"/>
    </row>
    <row r="43" spans="1:25" ht="37.15" customHeight="1" x14ac:dyDescent="0.25">
      <c r="A43" s="92" t="s">
        <v>52</v>
      </c>
      <c r="B43" s="93">
        <v>80111600</v>
      </c>
      <c r="C43" s="92" t="s">
        <v>138</v>
      </c>
      <c r="D43" s="120">
        <v>212020200800</v>
      </c>
      <c r="E43" s="92" t="s">
        <v>136</v>
      </c>
      <c r="F43" s="90">
        <v>1</v>
      </c>
      <c r="G43" s="90">
        <v>2</v>
      </c>
      <c r="H43" s="90">
        <v>4</v>
      </c>
      <c r="I43" s="90">
        <v>1</v>
      </c>
      <c r="J43" s="90" t="s">
        <v>51</v>
      </c>
      <c r="K43" s="90">
        <v>0</v>
      </c>
      <c r="L43" s="88">
        <f t="shared" ref="L43" si="5">5257003*4</f>
        <v>21028012</v>
      </c>
      <c r="M43" s="144">
        <f>L43</f>
        <v>21028012</v>
      </c>
      <c r="N43" s="90">
        <v>0</v>
      </c>
      <c r="O43" s="90">
        <v>0</v>
      </c>
      <c r="P43" s="57" t="s">
        <v>52</v>
      </c>
      <c r="Q43" s="57" t="s">
        <v>53</v>
      </c>
      <c r="R43" s="57" t="s">
        <v>54</v>
      </c>
      <c r="S43" s="57" t="s">
        <v>55</v>
      </c>
      <c r="T43" s="57" t="s">
        <v>56</v>
      </c>
      <c r="U43" s="91" t="s">
        <v>139</v>
      </c>
      <c r="V43" s="58">
        <v>21028012</v>
      </c>
      <c r="W43" s="59">
        <f t="shared" si="0"/>
        <v>0</v>
      </c>
    </row>
    <row r="44" spans="1:25" ht="25.5" x14ac:dyDescent="0.25">
      <c r="A44" s="95" t="s">
        <v>52</v>
      </c>
      <c r="B44" s="96" t="s">
        <v>140</v>
      </c>
      <c r="C44" s="97" t="s">
        <v>141</v>
      </c>
      <c r="D44" s="98">
        <v>212020200604</v>
      </c>
      <c r="E44" s="95" t="s">
        <v>142</v>
      </c>
      <c r="F44" s="99">
        <v>1</v>
      </c>
      <c r="G44" s="99">
        <v>2</v>
      </c>
      <c r="H44" s="99">
        <v>11</v>
      </c>
      <c r="I44" s="99">
        <v>1</v>
      </c>
      <c r="J44" s="99" t="s">
        <v>132</v>
      </c>
      <c r="K44" s="99">
        <v>0</v>
      </c>
      <c r="L44" s="145">
        <v>124714560</v>
      </c>
      <c r="M44" s="146">
        <f>L44+L45</f>
        <v>189714560</v>
      </c>
      <c r="N44" s="99"/>
      <c r="O44" s="99"/>
      <c r="P44" s="61" t="s">
        <v>52</v>
      </c>
      <c r="Q44" s="61" t="s">
        <v>53</v>
      </c>
      <c r="R44" s="61" t="s">
        <v>54</v>
      </c>
      <c r="S44" s="61" t="s">
        <v>55</v>
      </c>
      <c r="T44" s="61" t="s">
        <v>56</v>
      </c>
      <c r="U44" s="102" t="s">
        <v>143</v>
      </c>
      <c r="V44" s="103">
        <v>124714560</v>
      </c>
      <c r="W44" s="59">
        <f t="shared" si="0"/>
        <v>0</v>
      </c>
    </row>
    <row r="45" spans="1:25" s="60" customFormat="1" ht="25.5" x14ac:dyDescent="0.25">
      <c r="A45" s="138" t="s">
        <v>52</v>
      </c>
      <c r="B45" s="139" t="s">
        <v>140</v>
      </c>
      <c r="C45" s="107"/>
      <c r="D45" s="108">
        <v>212020200902</v>
      </c>
      <c r="E45" s="105" t="s">
        <v>144</v>
      </c>
      <c r="F45" s="109">
        <v>1</v>
      </c>
      <c r="G45" s="109">
        <v>2</v>
      </c>
      <c r="H45" s="109">
        <v>11</v>
      </c>
      <c r="I45" s="109">
        <v>1</v>
      </c>
      <c r="J45" s="109" t="s">
        <v>132</v>
      </c>
      <c r="K45" s="112">
        <v>0</v>
      </c>
      <c r="L45" s="88">
        <v>65000000</v>
      </c>
      <c r="M45" s="143"/>
      <c r="N45" s="112"/>
      <c r="O45" s="112"/>
      <c r="P45" s="66" t="s">
        <v>52</v>
      </c>
      <c r="Q45" s="66" t="s">
        <v>53</v>
      </c>
      <c r="R45" s="66" t="s">
        <v>54</v>
      </c>
      <c r="S45" s="66" t="s">
        <v>55</v>
      </c>
      <c r="T45" s="66" t="s">
        <v>56</v>
      </c>
      <c r="U45" s="113"/>
      <c r="V45" s="114">
        <v>65000000</v>
      </c>
      <c r="W45" s="59">
        <f t="shared" si="0"/>
        <v>0</v>
      </c>
      <c r="Y45" s="54"/>
    </row>
    <row r="46" spans="1:25" ht="49.9" customHeight="1" x14ac:dyDescent="0.25">
      <c r="A46" s="105" t="s">
        <v>52</v>
      </c>
      <c r="B46" s="106">
        <v>43233205</v>
      </c>
      <c r="C46" s="105" t="s">
        <v>145</v>
      </c>
      <c r="D46" s="108">
        <v>212020200800</v>
      </c>
      <c r="E46" s="105" t="s">
        <v>136</v>
      </c>
      <c r="F46" s="112">
        <v>1</v>
      </c>
      <c r="G46" s="112">
        <v>1</v>
      </c>
      <c r="H46" s="112">
        <v>1</v>
      </c>
      <c r="I46" s="112">
        <v>1</v>
      </c>
      <c r="J46" s="112" t="s">
        <v>51</v>
      </c>
      <c r="K46" s="112">
        <v>0</v>
      </c>
      <c r="L46" s="88">
        <f>1960400+1263</f>
        <v>1961663</v>
      </c>
      <c r="M46" s="147">
        <f>L46</f>
        <v>1961663</v>
      </c>
      <c r="N46" s="112">
        <v>0</v>
      </c>
      <c r="O46" s="112">
        <v>0</v>
      </c>
      <c r="P46" s="63" t="s">
        <v>52</v>
      </c>
      <c r="Q46" s="63" t="s">
        <v>53</v>
      </c>
      <c r="R46" s="63" t="s">
        <v>54</v>
      </c>
      <c r="S46" s="63" t="s">
        <v>55</v>
      </c>
      <c r="T46" s="63" t="s">
        <v>56</v>
      </c>
      <c r="U46" s="119" t="s">
        <v>146</v>
      </c>
      <c r="V46" s="64">
        <v>1961663</v>
      </c>
      <c r="W46" s="59">
        <f t="shared" si="0"/>
        <v>0</v>
      </c>
    </row>
    <row r="47" spans="1:25" ht="42.6" customHeight="1" x14ac:dyDescent="0.25">
      <c r="A47" s="92" t="s">
        <v>147</v>
      </c>
      <c r="B47" s="93">
        <v>80111600</v>
      </c>
      <c r="C47" s="92" t="s">
        <v>148</v>
      </c>
      <c r="D47" s="120">
        <v>212020200800</v>
      </c>
      <c r="E47" s="92" t="s">
        <v>50</v>
      </c>
      <c r="F47" s="90">
        <v>2</v>
      </c>
      <c r="G47" s="90">
        <v>2</v>
      </c>
      <c r="H47" s="90">
        <v>4</v>
      </c>
      <c r="I47" s="90">
        <v>1</v>
      </c>
      <c r="J47" s="90" t="s">
        <v>51</v>
      </c>
      <c r="K47" s="90">
        <v>0</v>
      </c>
      <c r="L47" s="89">
        <v>21028012</v>
      </c>
      <c r="M47" s="89">
        <f>L47</f>
        <v>21028012</v>
      </c>
      <c r="N47" s="112">
        <v>0</v>
      </c>
      <c r="O47" s="112">
        <v>0</v>
      </c>
      <c r="P47" s="63" t="s">
        <v>52</v>
      </c>
      <c r="Q47" s="63" t="s">
        <v>53</v>
      </c>
      <c r="R47" s="63" t="s">
        <v>54</v>
      </c>
      <c r="S47" s="63" t="s">
        <v>55</v>
      </c>
      <c r="T47" s="63" t="s">
        <v>56</v>
      </c>
      <c r="U47" s="91" t="s">
        <v>149</v>
      </c>
      <c r="V47" s="58">
        <v>21028012</v>
      </c>
      <c r="W47" s="59">
        <f t="shared" ref="W47:W65" si="6">M47-V47</f>
        <v>0</v>
      </c>
    </row>
    <row r="48" spans="1:25" hidden="1" x14ac:dyDescent="0.25">
      <c r="A48" s="55"/>
      <c r="B48" s="55"/>
      <c r="C48" s="55"/>
      <c r="D48" s="55"/>
      <c r="E48" s="55"/>
      <c r="F48" s="55"/>
      <c r="G48" s="55"/>
      <c r="H48" s="55"/>
      <c r="I48" s="55"/>
      <c r="J48" s="55"/>
      <c r="K48" s="55"/>
      <c r="L48" s="56"/>
      <c r="M48" s="56"/>
      <c r="N48" s="55"/>
      <c r="O48" s="55"/>
      <c r="P48" s="57"/>
      <c r="Q48" s="57"/>
      <c r="R48" s="57"/>
      <c r="S48" s="57"/>
      <c r="T48" s="57"/>
      <c r="U48" s="57"/>
      <c r="V48" s="58"/>
      <c r="W48" s="53">
        <f t="shared" si="6"/>
        <v>0</v>
      </c>
    </row>
    <row r="49" spans="1:23" hidden="1" x14ac:dyDescent="0.25">
      <c r="A49" s="55"/>
      <c r="B49" s="55"/>
      <c r="C49" s="55"/>
      <c r="D49" s="55"/>
      <c r="E49" s="55"/>
      <c r="F49" s="55"/>
      <c r="G49" s="55"/>
      <c r="H49" s="55"/>
      <c r="I49" s="55"/>
      <c r="J49" s="55"/>
      <c r="K49" s="55"/>
      <c r="L49" s="56"/>
      <c r="M49" s="56"/>
      <c r="N49" s="55"/>
      <c r="O49" s="55"/>
      <c r="P49" s="57"/>
      <c r="Q49" s="57"/>
      <c r="R49" s="57"/>
      <c r="S49" s="57"/>
      <c r="T49" s="57"/>
      <c r="U49" s="57"/>
      <c r="V49" s="58"/>
      <c r="W49" s="53">
        <f t="shared" si="6"/>
        <v>0</v>
      </c>
    </row>
    <row r="50" spans="1:23" hidden="1" x14ac:dyDescent="0.25">
      <c r="A50" s="55"/>
      <c r="B50" s="55"/>
      <c r="C50" s="55"/>
      <c r="D50" s="55"/>
      <c r="E50" s="55"/>
      <c r="F50" s="55"/>
      <c r="G50" s="55"/>
      <c r="H50" s="55"/>
      <c r="I50" s="55"/>
      <c r="J50" s="55"/>
      <c r="K50" s="55"/>
      <c r="L50" s="56"/>
      <c r="M50" s="56"/>
      <c r="N50" s="55"/>
      <c r="O50" s="55"/>
      <c r="P50" s="57"/>
      <c r="Q50" s="57"/>
      <c r="R50" s="57"/>
      <c r="S50" s="57"/>
      <c r="T50" s="57"/>
      <c r="U50" s="57"/>
      <c r="V50" s="58"/>
      <c r="W50" s="53">
        <f t="shared" si="6"/>
        <v>0</v>
      </c>
    </row>
    <row r="51" spans="1:23" hidden="1" x14ac:dyDescent="0.25">
      <c r="A51" s="55"/>
      <c r="B51" s="55"/>
      <c r="C51" s="55"/>
      <c r="D51" s="55"/>
      <c r="E51" s="55"/>
      <c r="F51" s="55"/>
      <c r="G51" s="55"/>
      <c r="H51" s="55"/>
      <c r="I51" s="55"/>
      <c r="J51" s="55"/>
      <c r="K51" s="55"/>
      <c r="L51" s="56"/>
      <c r="M51" s="56"/>
      <c r="N51" s="55"/>
      <c r="O51" s="55"/>
      <c r="P51" s="57"/>
      <c r="Q51" s="57"/>
      <c r="R51" s="57"/>
      <c r="S51" s="57"/>
      <c r="T51" s="57"/>
      <c r="U51" s="57"/>
      <c r="V51" s="58"/>
      <c r="W51" s="53">
        <f t="shared" si="6"/>
        <v>0</v>
      </c>
    </row>
    <row r="52" spans="1:23" hidden="1" x14ac:dyDescent="0.25">
      <c r="A52" s="55"/>
      <c r="B52" s="55"/>
      <c r="C52" s="55"/>
      <c r="D52" s="55"/>
      <c r="E52" s="55"/>
      <c r="F52" s="55"/>
      <c r="G52" s="55"/>
      <c r="H52" s="55"/>
      <c r="I52" s="55"/>
      <c r="J52" s="55"/>
      <c r="K52" s="55"/>
      <c r="L52" s="56"/>
      <c r="M52" s="56"/>
      <c r="N52" s="55"/>
      <c r="O52" s="55"/>
      <c r="P52" s="57"/>
      <c r="Q52" s="57"/>
      <c r="R52" s="57"/>
      <c r="S52" s="57"/>
      <c r="T52" s="57"/>
      <c r="U52" s="57"/>
      <c r="V52" s="58"/>
      <c r="W52" s="53">
        <f t="shared" si="6"/>
        <v>0</v>
      </c>
    </row>
    <row r="53" spans="1:23" hidden="1" x14ac:dyDescent="0.25">
      <c r="A53" s="55"/>
      <c r="B53" s="55"/>
      <c r="C53" s="55"/>
      <c r="D53" s="55"/>
      <c r="E53" s="55"/>
      <c r="F53" s="55"/>
      <c r="G53" s="55"/>
      <c r="H53" s="55"/>
      <c r="I53" s="55"/>
      <c r="J53" s="55"/>
      <c r="K53" s="55"/>
      <c r="L53" s="56"/>
      <c r="M53" s="56"/>
      <c r="N53" s="55"/>
      <c r="O53" s="55"/>
      <c r="P53" s="57"/>
      <c r="Q53" s="57"/>
      <c r="R53" s="57"/>
      <c r="S53" s="57"/>
      <c r="T53" s="57"/>
      <c r="U53" s="57"/>
      <c r="V53" s="58"/>
      <c r="W53" s="53">
        <f t="shared" si="6"/>
        <v>0</v>
      </c>
    </row>
    <row r="54" spans="1:23" hidden="1" x14ac:dyDescent="0.25">
      <c r="A54" s="55"/>
      <c r="B54" s="55"/>
      <c r="C54" s="55"/>
      <c r="D54" s="55"/>
      <c r="E54" s="55"/>
      <c r="F54" s="55"/>
      <c r="G54" s="55"/>
      <c r="H54" s="55"/>
      <c r="I54" s="55"/>
      <c r="J54" s="55"/>
      <c r="K54" s="55"/>
      <c r="L54" s="56"/>
      <c r="M54" s="56"/>
      <c r="N54" s="55"/>
      <c r="O54" s="55"/>
      <c r="P54" s="57"/>
      <c r="Q54" s="57"/>
      <c r="R54" s="57"/>
      <c r="S54" s="57"/>
      <c r="T54" s="57"/>
      <c r="U54" s="57"/>
      <c r="V54" s="58"/>
      <c r="W54" s="53">
        <f t="shared" si="6"/>
        <v>0</v>
      </c>
    </row>
    <row r="55" spans="1:23" hidden="1" x14ac:dyDescent="0.25">
      <c r="A55" s="55"/>
      <c r="B55" s="55"/>
      <c r="C55" s="55"/>
      <c r="D55" s="55"/>
      <c r="E55" s="55"/>
      <c r="F55" s="55"/>
      <c r="G55" s="55"/>
      <c r="H55" s="55"/>
      <c r="I55" s="55"/>
      <c r="J55" s="55"/>
      <c r="K55" s="55"/>
      <c r="L55" s="56"/>
      <c r="M55" s="56"/>
      <c r="N55" s="55"/>
      <c r="O55" s="55"/>
      <c r="P55" s="57"/>
      <c r="Q55" s="57"/>
      <c r="R55" s="57"/>
      <c r="S55" s="57"/>
      <c r="T55" s="57"/>
      <c r="U55" s="57"/>
      <c r="V55" s="58"/>
      <c r="W55" s="53">
        <f t="shared" si="6"/>
        <v>0</v>
      </c>
    </row>
    <row r="56" spans="1:23" hidden="1" x14ac:dyDescent="0.25">
      <c r="A56" s="55"/>
      <c r="B56" s="55"/>
      <c r="C56" s="55"/>
      <c r="D56" s="55"/>
      <c r="E56" s="55"/>
      <c r="F56" s="55"/>
      <c r="G56" s="55"/>
      <c r="H56" s="55"/>
      <c r="I56" s="55"/>
      <c r="J56" s="55"/>
      <c r="K56" s="55"/>
      <c r="L56" s="56"/>
      <c r="M56" s="56"/>
      <c r="N56" s="55"/>
      <c r="O56" s="55"/>
      <c r="P56" s="57"/>
      <c r="Q56" s="57"/>
      <c r="R56" s="57"/>
      <c r="S56" s="57"/>
      <c r="T56" s="57"/>
      <c r="U56" s="57"/>
      <c r="V56" s="58"/>
      <c r="W56" s="53">
        <f t="shared" si="6"/>
        <v>0</v>
      </c>
    </row>
    <row r="57" spans="1:23" hidden="1" x14ac:dyDescent="0.25">
      <c r="A57" s="55"/>
      <c r="B57" s="55"/>
      <c r="C57" s="55"/>
      <c r="D57" s="55"/>
      <c r="E57" s="55"/>
      <c r="F57" s="55"/>
      <c r="G57" s="55"/>
      <c r="H57" s="55"/>
      <c r="I57" s="55"/>
      <c r="J57" s="55"/>
      <c r="K57" s="55"/>
      <c r="L57" s="56"/>
      <c r="M57" s="56"/>
      <c r="N57" s="55"/>
      <c r="O57" s="55"/>
      <c r="P57" s="57"/>
      <c r="Q57" s="57"/>
      <c r="R57" s="57"/>
      <c r="S57" s="57"/>
      <c r="T57" s="57"/>
      <c r="U57" s="57"/>
      <c r="V57" s="58"/>
      <c r="W57" s="53">
        <f t="shared" si="6"/>
        <v>0</v>
      </c>
    </row>
    <row r="58" spans="1:23" hidden="1" x14ac:dyDescent="0.25">
      <c r="A58" s="55"/>
      <c r="B58" s="55"/>
      <c r="C58" s="55"/>
      <c r="D58" s="55"/>
      <c r="E58" s="55"/>
      <c r="F58" s="55"/>
      <c r="G58" s="55"/>
      <c r="H58" s="55"/>
      <c r="I58" s="55"/>
      <c r="J58" s="55"/>
      <c r="K58" s="55"/>
      <c r="L58" s="56"/>
      <c r="M58" s="56"/>
      <c r="N58" s="55"/>
      <c r="O58" s="55"/>
      <c r="P58" s="57"/>
      <c r="Q58" s="57"/>
      <c r="R58" s="57"/>
      <c r="S58" s="57"/>
      <c r="T58" s="57"/>
      <c r="U58" s="57"/>
      <c r="V58" s="58"/>
      <c r="W58" s="53">
        <f t="shared" si="6"/>
        <v>0</v>
      </c>
    </row>
    <row r="59" spans="1:23" hidden="1" x14ac:dyDescent="0.25">
      <c r="A59" s="55"/>
      <c r="B59" s="55"/>
      <c r="C59" s="55"/>
      <c r="D59" s="55"/>
      <c r="E59" s="55"/>
      <c r="F59" s="55"/>
      <c r="G59" s="55"/>
      <c r="H59" s="55"/>
      <c r="I59" s="55"/>
      <c r="J59" s="55"/>
      <c r="K59" s="55"/>
      <c r="L59" s="56"/>
      <c r="M59" s="56"/>
      <c r="N59" s="55"/>
      <c r="O59" s="55"/>
      <c r="P59" s="57"/>
      <c r="Q59" s="57"/>
      <c r="R59" s="57"/>
      <c r="S59" s="57"/>
      <c r="T59" s="57"/>
      <c r="U59" s="57"/>
      <c r="V59" s="58"/>
      <c r="W59" s="53">
        <f t="shared" si="6"/>
        <v>0</v>
      </c>
    </row>
    <row r="60" spans="1:23" hidden="1" x14ac:dyDescent="0.25">
      <c r="A60" s="55"/>
      <c r="B60" s="55"/>
      <c r="C60" s="55"/>
      <c r="D60" s="55"/>
      <c r="E60" s="55"/>
      <c r="F60" s="55"/>
      <c r="G60" s="55"/>
      <c r="H60" s="55"/>
      <c r="I60" s="55"/>
      <c r="J60" s="55"/>
      <c r="K60" s="55"/>
      <c r="L60" s="56"/>
      <c r="M60" s="56"/>
      <c r="N60" s="55"/>
      <c r="O60" s="55"/>
      <c r="P60" s="57"/>
      <c r="Q60" s="57"/>
      <c r="R60" s="57"/>
      <c r="S60" s="57"/>
      <c r="T60" s="57"/>
      <c r="U60" s="57"/>
      <c r="V60" s="58"/>
      <c r="W60" s="53">
        <f t="shared" si="6"/>
        <v>0</v>
      </c>
    </row>
    <row r="61" spans="1:23" hidden="1" x14ac:dyDescent="0.25">
      <c r="A61" s="55"/>
      <c r="B61" s="55"/>
      <c r="C61" s="55"/>
      <c r="D61" s="55"/>
      <c r="E61" s="55"/>
      <c r="F61" s="55"/>
      <c r="G61" s="55"/>
      <c r="H61" s="55"/>
      <c r="I61" s="55"/>
      <c r="J61" s="55"/>
      <c r="K61" s="55"/>
      <c r="L61" s="56"/>
      <c r="M61" s="56"/>
      <c r="N61" s="55"/>
      <c r="O61" s="55"/>
      <c r="P61" s="57"/>
      <c r="Q61" s="57"/>
      <c r="R61" s="57"/>
      <c r="S61" s="57"/>
      <c r="T61" s="57"/>
      <c r="U61" s="57"/>
      <c r="V61" s="58"/>
      <c r="W61" s="53">
        <f t="shared" si="6"/>
        <v>0</v>
      </c>
    </row>
    <row r="62" spans="1:23" hidden="1" x14ac:dyDescent="0.25">
      <c r="A62" s="55"/>
      <c r="B62" s="55"/>
      <c r="C62" s="55"/>
      <c r="D62" s="55"/>
      <c r="E62" s="55"/>
      <c r="F62" s="55"/>
      <c r="G62" s="55"/>
      <c r="H62" s="55"/>
      <c r="I62" s="55"/>
      <c r="J62" s="55"/>
      <c r="K62" s="55"/>
      <c r="L62" s="56"/>
      <c r="M62" s="56"/>
      <c r="N62" s="55"/>
      <c r="O62" s="55"/>
      <c r="P62" s="57"/>
      <c r="Q62" s="57"/>
      <c r="R62" s="57"/>
      <c r="S62" s="57"/>
      <c r="T62" s="57"/>
      <c r="U62" s="57"/>
      <c r="V62" s="58"/>
      <c r="W62" s="53">
        <f t="shared" si="6"/>
        <v>0</v>
      </c>
    </row>
    <row r="63" spans="1:23" hidden="1" x14ac:dyDescent="0.25">
      <c r="A63" s="55"/>
      <c r="B63" s="55"/>
      <c r="C63" s="55"/>
      <c r="D63" s="55"/>
      <c r="E63" s="55"/>
      <c r="F63" s="55"/>
      <c r="G63" s="55"/>
      <c r="H63" s="55"/>
      <c r="I63" s="55"/>
      <c r="J63" s="55"/>
      <c r="K63" s="55"/>
      <c r="L63" s="56"/>
      <c r="M63" s="56"/>
      <c r="N63" s="55"/>
      <c r="O63" s="55"/>
      <c r="P63" s="57"/>
      <c r="Q63" s="57"/>
      <c r="R63" s="57"/>
      <c r="S63" s="57"/>
      <c r="T63" s="57"/>
      <c r="U63" s="57"/>
      <c r="V63" s="58"/>
      <c r="W63" s="53">
        <f t="shared" si="6"/>
        <v>0</v>
      </c>
    </row>
    <row r="64" spans="1:23" hidden="1" x14ac:dyDescent="0.25">
      <c r="A64" s="55"/>
      <c r="B64" s="55"/>
      <c r="C64" s="55"/>
      <c r="D64" s="55"/>
      <c r="E64" s="55"/>
      <c r="F64" s="55"/>
      <c r="G64" s="55"/>
      <c r="H64" s="55"/>
      <c r="I64" s="55"/>
      <c r="J64" s="55"/>
      <c r="K64" s="55"/>
      <c r="L64" s="56"/>
      <c r="M64" s="56"/>
      <c r="N64" s="55"/>
      <c r="O64" s="55"/>
      <c r="P64" s="57"/>
      <c r="Q64" s="57"/>
      <c r="R64" s="57"/>
      <c r="S64" s="57"/>
      <c r="T64" s="57"/>
      <c r="U64" s="57"/>
      <c r="V64" s="58"/>
      <c r="W64" s="53">
        <f t="shared" si="6"/>
        <v>0</v>
      </c>
    </row>
    <row r="65" spans="1:23" hidden="1" x14ac:dyDescent="0.25">
      <c r="A65" s="55"/>
      <c r="B65" s="55"/>
      <c r="C65" s="55"/>
      <c r="D65" s="55"/>
      <c r="E65" s="55"/>
      <c r="F65" s="55"/>
      <c r="G65" s="55"/>
      <c r="H65" s="55"/>
      <c r="I65" s="55"/>
      <c r="J65" s="55"/>
      <c r="K65" s="55"/>
      <c r="L65" s="56"/>
      <c r="M65" s="56"/>
      <c r="N65" s="55"/>
      <c r="O65" s="55"/>
      <c r="P65" s="57"/>
      <c r="Q65" s="57"/>
      <c r="R65" s="57"/>
      <c r="S65" s="57"/>
      <c r="T65" s="57"/>
      <c r="U65" s="57"/>
      <c r="V65" s="58"/>
      <c r="W65" s="53">
        <f t="shared" si="6"/>
        <v>0</v>
      </c>
    </row>
    <row r="66" spans="1:23" ht="24.75" customHeight="1" x14ac:dyDescent="0.25">
      <c r="A66" s="68"/>
      <c r="B66" s="68"/>
      <c r="C66" s="68"/>
      <c r="D66" s="69"/>
      <c r="E66" s="69"/>
      <c r="F66" s="70"/>
      <c r="G66" s="70"/>
      <c r="H66" s="70"/>
      <c r="I66" s="70"/>
      <c r="J66" s="70"/>
      <c r="K66" s="70"/>
      <c r="L66" s="71">
        <f>SUM(L8:L65)</f>
        <v>3038180850</v>
      </c>
      <c r="M66" s="71">
        <f>SUM(M8:M65)</f>
        <v>3038180850</v>
      </c>
      <c r="N66" s="72"/>
      <c r="O66" s="72"/>
      <c r="P66" s="72"/>
      <c r="Q66" s="72"/>
      <c r="R66" s="72"/>
      <c r="S66" s="72"/>
      <c r="T66" s="73"/>
      <c r="U66" s="74"/>
      <c r="V66" s="75"/>
      <c r="W66" s="71">
        <f>SUM(W8:W65)</f>
        <v>650352855</v>
      </c>
    </row>
    <row r="67" spans="1:23" x14ac:dyDescent="0.25">
      <c r="L67" s="54"/>
    </row>
    <row r="68" spans="1:23" x14ac:dyDescent="0.25">
      <c r="L68" s="54"/>
      <c r="V68" s="76"/>
    </row>
    <row r="69" spans="1:23" x14ac:dyDescent="0.25">
      <c r="A69" s="77"/>
      <c r="U69" s="76"/>
      <c r="V69" s="76"/>
      <c r="W69" s="76"/>
    </row>
    <row r="70" spans="1:23" x14ac:dyDescent="0.25">
      <c r="H70" s="76"/>
      <c r="U70" s="78"/>
      <c r="V70" s="79"/>
    </row>
    <row r="71" spans="1:23" ht="18.75" x14ac:dyDescent="0.25">
      <c r="J71" s="80"/>
      <c r="V71" s="76"/>
      <c r="W71" s="76"/>
    </row>
    <row r="72" spans="1:23" x14ac:dyDescent="0.25">
      <c r="A72" s="78"/>
      <c r="J72" s="76"/>
      <c r="P72" s="81"/>
      <c r="Q72" s="76"/>
      <c r="V72" s="76"/>
    </row>
    <row r="74" spans="1:23" x14ac:dyDescent="0.25">
      <c r="A74" s="78"/>
    </row>
    <row r="84" spans="17:18" x14ac:dyDescent="0.25">
      <c r="Q84" s="82"/>
      <c r="R84" s="82"/>
    </row>
  </sheetData>
  <mergeCells count="31">
    <mergeCell ref="C44:C45"/>
    <mergeCell ref="M44:M45"/>
    <mergeCell ref="U44:U45"/>
    <mergeCell ref="C35:C37"/>
    <mergeCell ref="M35:M37"/>
    <mergeCell ref="U35:U37"/>
    <mergeCell ref="C38:C42"/>
    <mergeCell ref="M38:M42"/>
    <mergeCell ref="U38:U42"/>
    <mergeCell ref="C12:C13"/>
    <mergeCell ref="M12:M13"/>
    <mergeCell ref="U12:U13"/>
    <mergeCell ref="C16:C17"/>
    <mergeCell ref="M16:M17"/>
    <mergeCell ref="C27:C30"/>
    <mergeCell ref="M27:M30"/>
    <mergeCell ref="E5:G5"/>
    <mergeCell ref="H5:K5"/>
    <mergeCell ref="L5:N5"/>
    <mergeCell ref="O5:Q5"/>
    <mergeCell ref="R5:W5"/>
    <mergeCell ref="C6:K6"/>
    <mergeCell ref="R6:W6"/>
    <mergeCell ref="B1:U2"/>
    <mergeCell ref="V1:W2"/>
    <mergeCell ref="A3:W3"/>
    <mergeCell ref="E4:G4"/>
    <mergeCell ref="H4:K4"/>
    <mergeCell ref="L4:N4"/>
    <mergeCell ref="O4:Q4"/>
    <mergeCell ref="R4:W4"/>
  </mergeCells>
  <hyperlinks>
    <hyperlink ref="D5" r:id="rId1"/>
    <hyperlink ref="T13" r:id="rId2"/>
    <hyperlink ref="T27" r:id="rId3"/>
    <hyperlink ref="T31" r:id="rId4"/>
    <hyperlink ref="T32" r:id="rId5"/>
    <hyperlink ref="T33" r:id="rId6"/>
    <hyperlink ref="T34" r:id="rId7"/>
    <hyperlink ref="T35" r:id="rId8"/>
    <hyperlink ref="T12" r:id="rId9"/>
    <hyperlink ref="T36" r:id="rId10"/>
    <hyperlink ref="T28" r:id="rId11"/>
    <hyperlink ref="T29" r:id="rId12"/>
  </hyperlinks>
  <pageMargins left="0.25" right="0.25" top="0.75" bottom="0.75" header="0.3" footer="0.3"/>
  <pageSetup scale="21" fitToHeight="0" orientation="landscape" r:id="rId13"/>
  <drawing r:id="rId14"/>
  <legacyDrawing r:id="rId1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69D730F3B47F245BB494F8C993AA2B3" ma:contentTypeVersion="3" ma:contentTypeDescription="Crear nuevo documento." ma:contentTypeScope="" ma:versionID="1ef23ac5c8bba50256c6b36312863bf7">
  <xsd:schema xmlns:xsd="http://www.w3.org/2001/XMLSchema" xmlns:xs="http://www.w3.org/2001/XMLSchema" xmlns:p="http://schemas.microsoft.com/office/2006/metadata/properties" xmlns:ns2="7f10236f-fb7c-4d61-aa62-50202ff0817d" xmlns:ns3="9188eaee-deac-48bd-b75f-44b91a54911b" targetNamespace="http://schemas.microsoft.com/office/2006/metadata/properties" ma:root="true" ma:fieldsID="5f9e588df6d22478b0020e2da73891a4" ns2:_="" ns3:_="">
    <xsd:import namespace="7f10236f-fb7c-4d61-aa62-50202ff0817d"/>
    <xsd:import namespace="9188eaee-deac-48bd-b75f-44b91a54911b"/>
    <xsd:element name="properties">
      <xsd:complexType>
        <xsd:sequence>
          <xsd:element name="documentManagement">
            <xsd:complexType>
              <xsd:all>
                <xsd:element ref="ns2:Fecha"/>
                <xsd:element ref="ns2:Vigencia"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10236f-fb7c-4d61-aa62-50202ff0817d" elementFormDefault="qualified">
    <xsd:import namespace="http://schemas.microsoft.com/office/2006/documentManagement/types"/>
    <xsd:import namespace="http://schemas.microsoft.com/office/infopath/2007/PartnerControls"/>
    <xsd:element name="Fecha" ma:index="8" ma:displayName="Fecha" ma:format="DateOnly" ma:internalName="Fecha">
      <xsd:simpleType>
        <xsd:restriction base="dms:DateTime"/>
      </xsd:simpleType>
    </xsd:element>
    <xsd:element name="Vigencia" ma:index="9" nillable="true" ma:displayName="Vigencia" ma:internalName="Vigencia">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88eaee-deac-48bd-b75f-44b91a54911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igencia xmlns="7f10236f-fb7c-4d61-aa62-50202ff0817d">ABRIL 2025</Vigencia>
    <Fecha xmlns="7f10236f-fb7c-4d61-aa62-50202ff0817d">2025-05-05T05:00:00+00:00</Fecha>
  </documentManagement>
</p:properties>
</file>

<file path=customXml/itemProps1.xml><?xml version="1.0" encoding="utf-8"?>
<ds:datastoreItem xmlns:ds="http://schemas.openxmlformats.org/officeDocument/2006/customXml" ds:itemID="{50FE2276-472B-4FB1-8E29-A378F411BCB7}"/>
</file>

<file path=customXml/itemProps2.xml><?xml version="1.0" encoding="utf-8"?>
<ds:datastoreItem xmlns:ds="http://schemas.openxmlformats.org/officeDocument/2006/customXml" ds:itemID="{61D89611-D95E-45D2-A2B7-865C8E9D0A55}"/>
</file>

<file path=customXml/itemProps3.xml><?xml version="1.0" encoding="utf-8"?>
<ds:datastoreItem xmlns:ds="http://schemas.openxmlformats.org/officeDocument/2006/customXml" ds:itemID="{D32E55D5-1013-4D48-A9E0-C9DD0158BD6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ABRIL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04. PLAN ANUAL DE ADQUISICIONES 2025_30_04_2025</dc:title>
  <dc:creator>Jorge Alexander Gonzalez Marin</dc:creator>
  <cp:lastModifiedBy>Jorge Alexander Gonzalez Marin</cp:lastModifiedBy>
  <dcterms:created xsi:type="dcterms:W3CDTF">2025-04-29T20:15:32Z</dcterms:created>
  <dcterms:modified xsi:type="dcterms:W3CDTF">2025-04-29T20:19:51Z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0x010100569D730F3B47F245BB494F8C993AA2B3</vt:lpwstr>
  </property>
</Properties>
</file>